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firstSheet="3" activeTab="7"/>
  </bookViews>
  <sheets>
    <sheet name="PM Data" sheetId="1" state="hidden" r:id="rId1"/>
    <sheet name="NOx Data" sheetId="2" state="hidden" r:id="rId2"/>
    <sheet name="SO2 Data" sheetId="3" state="hidden" r:id="rId3"/>
    <sheet name="Sheet2" sheetId="4" r:id="rId4"/>
    <sheet name="Boiler IDs" sheetId="5" r:id="rId5"/>
    <sheet name="PM - ID#" sheetId="6" r:id="rId6"/>
    <sheet name="NOx - ID#" sheetId="7" r:id="rId7"/>
    <sheet name="SO2 - ID#" sheetId="8" r:id="rId8"/>
  </sheets>
  <definedNames>
    <definedName name="_xlnm.Print_Area" localSheetId="0">'PM Data'!$I$1:$L$39</definedName>
  </definedNames>
  <calcPr fullCalcOnLoad="1"/>
</workbook>
</file>

<file path=xl/sharedStrings.xml><?xml version="1.0" encoding="utf-8"?>
<sst xmlns="http://schemas.openxmlformats.org/spreadsheetml/2006/main" count="52" uniqueCount="32">
  <si>
    <t>PM</t>
  </si>
  <si>
    <t>NOX</t>
  </si>
  <si>
    <t>SO2</t>
  </si>
  <si>
    <t>Not Reported</t>
  </si>
  <si>
    <t>Avg</t>
  </si>
  <si>
    <t>#</t>
  </si>
  <si>
    <t>Min</t>
  </si>
  <si>
    <t>Max</t>
  </si>
  <si>
    <t>&lt; 0.1</t>
  </si>
  <si>
    <t>NOx</t>
  </si>
  <si>
    <t>&lt; 0.2</t>
  </si>
  <si>
    <t>&lt; 0.3</t>
  </si>
  <si>
    <t>&lt; 0.5</t>
  </si>
  <si>
    <t>&gt; 0.50</t>
  </si>
  <si>
    <t>&lt; 0.4</t>
  </si>
  <si>
    <t>&lt; 0.7</t>
  </si>
  <si>
    <t>&lt; 0.9</t>
  </si>
  <si>
    <t>&gt; 0.9</t>
  </si>
  <si>
    <t>&gt; 0.125</t>
  </si>
  <si>
    <t>&lt; 0.125</t>
  </si>
  <si>
    <t>&lt; 0.025</t>
  </si>
  <si>
    <t>&lt; 0.050</t>
  </si>
  <si>
    <t>&lt; 0.100</t>
  </si>
  <si>
    <t>&lt; 0.070</t>
  </si>
  <si>
    <t>Boiler #</t>
  </si>
  <si>
    <t>ID Quick Search</t>
  </si>
  <si>
    <t>Enter Boiler #</t>
  </si>
  <si>
    <t>PM Value</t>
  </si>
  <si>
    <t>SO2 Value</t>
  </si>
  <si>
    <t>NOx Value</t>
  </si>
  <si>
    <t>lb/MMBTU</t>
  </si>
  <si>
    <t>Nox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</si>
</sst>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7"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8" fontId="0" fillId="0" borderId="0" xfId="19" applyNumberFormat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8" fontId="1" fillId="0" borderId="0" xfId="19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68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10" fontId="1" fillId="0" borderId="0" xfId="19" applyNumberFormat="1" applyFont="1" applyAlignment="1">
      <alignment/>
    </xf>
    <xf numFmtId="168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0" fontId="1" fillId="0" borderId="0" xfId="19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8" fontId="1" fillId="0" borderId="0" xfId="19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68" fontId="1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PM EMISSIONS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1"/>
          <c:order val="1"/>
          <c:tx>
            <c:v>xfdfsd</c:v>
          </c:tx>
          <c:spPr>
            <a:solidFill>
              <a:srgbClr val="CC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'PM Data'!$C$3:$C$70</c:f>
              <c:numCache>
                <c:ptCount val="68"/>
                <c:pt idx="0">
                  <c:v>0.47058823529411764</c:v>
                </c:pt>
                <c:pt idx="1">
                  <c:v>0.47058823529411764</c:v>
                </c:pt>
                <c:pt idx="2">
                  <c:v>0.47058823529411764</c:v>
                </c:pt>
                <c:pt idx="3">
                  <c:v>0.47058823529411764</c:v>
                </c:pt>
                <c:pt idx="4">
                  <c:v>0.47058823529411764</c:v>
                </c:pt>
                <c:pt idx="5">
                  <c:v>0.47058823529411764</c:v>
                </c:pt>
                <c:pt idx="6">
                  <c:v>0.47058823529411764</c:v>
                </c:pt>
                <c:pt idx="7">
                  <c:v>0.47058823529411764</c:v>
                </c:pt>
                <c:pt idx="8">
                  <c:v>0.47058823529411764</c:v>
                </c:pt>
                <c:pt idx="9">
                  <c:v>0.47058823529411764</c:v>
                </c:pt>
                <c:pt idx="10">
                  <c:v>0.47058823529411764</c:v>
                </c:pt>
                <c:pt idx="11">
                  <c:v>0.47058823529411764</c:v>
                </c:pt>
                <c:pt idx="12">
                  <c:v>0.47058823529411764</c:v>
                </c:pt>
                <c:pt idx="13">
                  <c:v>0.47058823529411764</c:v>
                </c:pt>
                <c:pt idx="14">
                  <c:v>0.47058823529411764</c:v>
                </c:pt>
                <c:pt idx="15">
                  <c:v>0.47058823529411764</c:v>
                </c:pt>
                <c:pt idx="16">
                  <c:v>0.47058823529411764</c:v>
                </c:pt>
                <c:pt idx="17">
                  <c:v>0.47058823529411764</c:v>
                </c:pt>
                <c:pt idx="18">
                  <c:v>0.47058823529411764</c:v>
                </c:pt>
                <c:pt idx="19">
                  <c:v>0.47058823529411764</c:v>
                </c:pt>
                <c:pt idx="20">
                  <c:v>0.47058823529411764</c:v>
                </c:pt>
                <c:pt idx="21">
                  <c:v>0.47058823529411764</c:v>
                </c:pt>
                <c:pt idx="22">
                  <c:v>0.47058823529411764</c:v>
                </c:pt>
                <c:pt idx="23">
                  <c:v>0.47058823529411764</c:v>
                </c:pt>
                <c:pt idx="24">
                  <c:v>0.47058823529411764</c:v>
                </c:pt>
                <c:pt idx="25">
                  <c:v>0.47058823529411764</c:v>
                </c:pt>
                <c:pt idx="26">
                  <c:v>0.47058823529411764</c:v>
                </c:pt>
                <c:pt idx="27">
                  <c:v>0.47058823529411764</c:v>
                </c:pt>
                <c:pt idx="28">
                  <c:v>0.47058823529411764</c:v>
                </c:pt>
                <c:pt idx="29">
                  <c:v>0.47058823529411764</c:v>
                </c:pt>
                <c:pt idx="30">
                  <c:v>0.47058823529411764</c:v>
                </c:pt>
                <c:pt idx="31">
                  <c:v>0.47058823529411764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'PM Data'!$D$3:$D$70</c:f>
              <c:numCache>
                <c:ptCount val="68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0.7205882352941176</c:v>
                </c:pt>
                <c:pt idx="33">
                  <c:v>0.7205882352941176</c:v>
                </c:pt>
                <c:pt idx="34">
                  <c:v>0.7205882352941176</c:v>
                </c:pt>
                <c:pt idx="35">
                  <c:v>0.7205882352941176</c:v>
                </c:pt>
                <c:pt idx="36">
                  <c:v>0.7205882352941176</c:v>
                </c:pt>
                <c:pt idx="37">
                  <c:v>0.7205882352941176</c:v>
                </c:pt>
                <c:pt idx="38">
                  <c:v>0.7205882352941176</c:v>
                </c:pt>
                <c:pt idx="39">
                  <c:v>0.7205882352941176</c:v>
                </c:pt>
                <c:pt idx="40">
                  <c:v>0.7205882352941176</c:v>
                </c:pt>
                <c:pt idx="41">
                  <c:v>0.7205882352941176</c:v>
                </c:pt>
                <c:pt idx="42">
                  <c:v>0.7205882352941176</c:v>
                </c:pt>
                <c:pt idx="43">
                  <c:v>0.7205882352941176</c:v>
                </c:pt>
                <c:pt idx="44">
                  <c:v>0.7205882352941176</c:v>
                </c:pt>
                <c:pt idx="45">
                  <c:v>0.7205882352941176</c:v>
                </c:pt>
                <c:pt idx="46">
                  <c:v>0.7205882352941176</c:v>
                </c:pt>
                <c:pt idx="47">
                  <c:v>0.7205882352941176</c:v>
                </c:pt>
                <c:pt idx="48">
                  <c:v>0.7205882352941176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'PM Data'!$E$3:$E$70</c:f>
              <c:numCache>
                <c:ptCount val="68"/>
                <c:pt idx="0">
                  <c:v>0.08823529411764708</c:v>
                </c:pt>
                <c:pt idx="1">
                  <c:v>0.08823529411764708</c:v>
                </c:pt>
                <c:pt idx="2">
                  <c:v>0.08823529411764708</c:v>
                </c:pt>
                <c:pt idx="3">
                  <c:v>0.08823529411764708</c:v>
                </c:pt>
                <c:pt idx="4">
                  <c:v>0.08823529411764708</c:v>
                </c:pt>
                <c:pt idx="5">
                  <c:v>0.08823529411764708</c:v>
                </c:pt>
                <c:pt idx="6">
                  <c:v>0.08823529411764708</c:v>
                </c:pt>
                <c:pt idx="7">
                  <c:v>0.08823529411764708</c:v>
                </c:pt>
                <c:pt idx="8">
                  <c:v>0.08823529411764708</c:v>
                </c:pt>
                <c:pt idx="9">
                  <c:v>0.08823529411764708</c:v>
                </c:pt>
                <c:pt idx="10">
                  <c:v>0.08823529411764708</c:v>
                </c:pt>
                <c:pt idx="11">
                  <c:v>0.08823529411764708</c:v>
                </c:pt>
                <c:pt idx="12">
                  <c:v>0.08823529411764708</c:v>
                </c:pt>
                <c:pt idx="13">
                  <c:v>0.08823529411764708</c:v>
                </c:pt>
                <c:pt idx="14">
                  <c:v>0.08823529411764708</c:v>
                </c:pt>
                <c:pt idx="15">
                  <c:v>0.08823529411764708</c:v>
                </c:pt>
                <c:pt idx="16">
                  <c:v>0.08823529411764708</c:v>
                </c:pt>
                <c:pt idx="17">
                  <c:v>0.08823529411764708</c:v>
                </c:pt>
                <c:pt idx="18">
                  <c:v>0.08823529411764708</c:v>
                </c:pt>
                <c:pt idx="19">
                  <c:v>0.08823529411764708</c:v>
                </c:pt>
                <c:pt idx="20">
                  <c:v>0.08823529411764708</c:v>
                </c:pt>
                <c:pt idx="21">
                  <c:v>0.08823529411764708</c:v>
                </c:pt>
                <c:pt idx="22">
                  <c:v>0.08823529411764708</c:v>
                </c:pt>
                <c:pt idx="23">
                  <c:v>0.08823529411764708</c:v>
                </c:pt>
                <c:pt idx="24">
                  <c:v>0.08823529411764708</c:v>
                </c:pt>
                <c:pt idx="25">
                  <c:v>0.08823529411764708</c:v>
                </c:pt>
                <c:pt idx="26">
                  <c:v>0.08823529411764708</c:v>
                </c:pt>
                <c:pt idx="27">
                  <c:v>0.08823529411764708</c:v>
                </c:pt>
                <c:pt idx="28">
                  <c:v>0.08823529411764708</c:v>
                </c:pt>
                <c:pt idx="29">
                  <c:v>0.08823529411764708</c:v>
                </c:pt>
                <c:pt idx="30">
                  <c:v>0.08823529411764708</c:v>
                </c:pt>
                <c:pt idx="31">
                  <c:v>0.08823529411764708</c:v>
                </c:pt>
                <c:pt idx="32">
                  <c:v>0.08823529411764708</c:v>
                </c:pt>
                <c:pt idx="33">
                  <c:v>0.08823529411764708</c:v>
                </c:pt>
                <c:pt idx="34">
                  <c:v>0.08823529411764708</c:v>
                </c:pt>
                <c:pt idx="35">
                  <c:v>0.08823529411764708</c:v>
                </c:pt>
                <c:pt idx="36">
                  <c:v>0.08823529411764708</c:v>
                </c:pt>
                <c:pt idx="37">
                  <c:v>0.08823529411764708</c:v>
                </c:pt>
                <c:pt idx="38">
                  <c:v>0.08823529411764708</c:v>
                </c:pt>
                <c:pt idx="39">
                  <c:v>0.08823529411764708</c:v>
                </c:pt>
                <c:pt idx="40">
                  <c:v>0.08823529411764708</c:v>
                </c:pt>
                <c:pt idx="41">
                  <c:v>0.08823529411764708</c:v>
                </c:pt>
                <c:pt idx="42">
                  <c:v>0.08823529411764708</c:v>
                </c:pt>
                <c:pt idx="43">
                  <c:v>0.08823529411764708</c:v>
                </c:pt>
                <c:pt idx="44">
                  <c:v>0.08823529411764708</c:v>
                </c:pt>
                <c:pt idx="45">
                  <c:v>0.08823529411764708</c:v>
                </c:pt>
                <c:pt idx="46">
                  <c:v>0.08823529411764708</c:v>
                </c:pt>
                <c:pt idx="47">
                  <c:v>0.08823529411764708</c:v>
                </c:pt>
                <c:pt idx="48">
                  <c:v>0.08823529411764708</c:v>
                </c:pt>
                <c:pt idx="49">
                  <c:v>0.8088235294117647</c:v>
                </c:pt>
                <c:pt idx="50">
                  <c:v>0.8088235294117647</c:v>
                </c:pt>
                <c:pt idx="51">
                  <c:v>0.8088235294117647</c:v>
                </c:pt>
                <c:pt idx="52">
                  <c:v>0.8088235294117647</c:v>
                </c:pt>
                <c:pt idx="53">
                  <c:v>0.8088235294117647</c:v>
                </c:pt>
                <c:pt idx="54">
                  <c:v>0.8088235294117647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CC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'PM Data'!$F$3:$F$70</c:f>
              <c:numCache>
                <c:ptCount val="68"/>
                <c:pt idx="0">
                  <c:v>0.08823529411764708</c:v>
                </c:pt>
                <c:pt idx="1">
                  <c:v>0.08823529411764708</c:v>
                </c:pt>
                <c:pt idx="2">
                  <c:v>0.08823529411764708</c:v>
                </c:pt>
                <c:pt idx="3">
                  <c:v>0.08823529411764708</c:v>
                </c:pt>
                <c:pt idx="4">
                  <c:v>0.08823529411764708</c:v>
                </c:pt>
                <c:pt idx="5">
                  <c:v>0.08823529411764708</c:v>
                </c:pt>
                <c:pt idx="6">
                  <c:v>0.08823529411764708</c:v>
                </c:pt>
                <c:pt idx="7">
                  <c:v>0.08823529411764708</c:v>
                </c:pt>
                <c:pt idx="8">
                  <c:v>0.08823529411764708</c:v>
                </c:pt>
                <c:pt idx="9">
                  <c:v>0.08823529411764708</c:v>
                </c:pt>
                <c:pt idx="10">
                  <c:v>0.08823529411764708</c:v>
                </c:pt>
                <c:pt idx="11">
                  <c:v>0.08823529411764708</c:v>
                </c:pt>
                <c:pt idx="12">
                  <c:v>0.08823529411764708</c:v>
                </c:pt>
                <c:pt idx="13">
                  <c:v>0.08823529411764708</c:v>
                </c:pt>
                <c:pt idx="14">
                  <c:v>0.08823529411764708</c:v>
                </c:pt>
                <c:pt idx="15">
                  <c:v>0.08823529411764708</c:v>
                </c:pt>
                <c:pt idx="16">
                  <c:v>0.08823529411764708</c:v>
                </c:pt>
                <c:pt idx="17">
                  <c:v>0.08823529411764708</c:v>
                </c:pt>
                <c:pt idx="18">
                  <c:v>0.08823529411764708</c:v>
                </c:pt>
                <c:pt idx="19">
                  <c:v>0.08823529411764708</c:v>
                </c:pt>
                <c:pt idx="20">
                  <c:v>0.08823529411764708</c:v>
                </c:pt>
                <c:pt idx="21">
                  <c:v>0.08823529411764708</c:v>
                </c:pt>
                <c:pt idx="22">
                  <c:v>0.08823529411764708</c:v>
                </c:pt>
                <c:pt idx="23">
                  <c:v>0.08823529411764708</c:v>
                </c:pt>
                <c:pt idx="24">
                  <c:v>0.08823529411764708</c:v>
                </c:pt>
                <c:pt idx="25">
                  <c:v>0.08823529411764708</c:v>
                </c:pt>
                <c:pt idx="26">
                  <c:v>0.08823529411764708</c:v>
                </c:pt>
                <c:pt idx="27">
                  <c:v>0.08823529411764708</c:v>
                </c:pt>
                <c:pt idx="28">
                  <c:v>0.08823529411764708</c:v>
                </c:pt>
                <c:pt idx="29">
                  <c:v>0.08823529411764708</c:v>
                </c:pt>
                <c:pt idx="30">
                  <c:v>0.08823529411764708</c:v>
                </c:pt>
                <c:pt idx="31">
                  <c:v>0.08823529411764708</c:v>
                </c:pt>
                <c:pt idx="32">
                  <c:v>0.08823529411764708</c:v>
                </c:pt>
                <c:pt idx="33">
                  <c:v>0.08823529411764708</c:v>
                </c:pt>
                <c:pt idx="34">
                  <c:v>0.08823529411764708</c:v>
                </c:pt>
                <c:pt idx="35">
                  <c:v>0.08823529411764708</c:v>
                </c:pt>
                <c:pt idx="36">
                  <c:v>0.08823529411764708</c:v>
                </c:pt>
                <c:pt idx="37">
                  <c:v>0.08823529411764708</c:v>
                </c:pt>
                <c:pt idx="38">
                  <c:v>0.08823529411764708</c:v>
                </c:pt>
                <c:pt idx="39">
                  <c:v>0.08823529411764708</c:v>
                </c:pt>
                <c:pt idx="40">
                  <c:v>0.08823529411764708</c:v>
                </c:pt>
                <c:pt idx="41">
                  <c:v>0.08823529411764708</c:v>
                </c:pt>
                <c:pt idx="42">
                  <c:v>0.08823529411764708</c:v>
                </c:pt>
                <c:pt idx="43">
                  <c:v>0.08823529411764708</c:v>
                </c:pt>
                <c:pt idx="44">
                  <c:v>0.08823529411764708</c:v>
                </c:pt>
                <c:pt idx="45">
                  <c:v>0.08823529411764708</c:v>
                </c:pt>
                <c:pt idx="46">
                  <c:v>0.08823529411764708</c:v>
                </c:pt>
                <c:pt idx="47">
                  <c:v>0.08823529411764708</c:v>
                </c:pt>
                <c:pt idx="48">
                  <c:v>0.08823529411764708</c:v>
                </c:pt>
                <c:pt idx="49">
                  <c:v>0.08823529411764708</c:v>
                </c:pt>
                <c:pt idx="50">
                  <c:v>0.08823529411764708</c:v>
                </c:pt>
                <c:pt idx="51">
                  <c:v>0.08823529411764708</c:v>
                </c:pt>
                <c:pt idx="52">
                  <c:v>0.08823529411764708</c:v>
                </c:pt>
                <c:pt idx="53">
                  <c:v>0.08823529411764708</c:v>
                </c:pt>
                <c:pt idx="54">
                  <c:v>0.08823529411764708</c:v>
                </c:pt>
                <c:pt idx="55">
                  <c:v>0.8970588235294118</c:v>
                </c:pt>
                <c:pt idx="56">
                  <c:v>0.8970588235294118</c:v>
                </c:pt>
                <c:pt idx="57">
                  <c:v>0.8970588235294118</c:v>
                </c:pt>
                <c:pt idx="58">
                  <c:v>0.8970588235294118</c:v>
                </c:pt>
                <c:pt idx="59">
                  <c:v>0.8970588235294118</c:v>
                </c:pt>
                <c:pt idx="60">
                  <c:v>0.8970588235294118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'PM Data'!$G$3:$G$70</c:f>
              <c:numCache>
                <c:ptCount val="68"/>
                <c:pt idx="0">
                  <c:v>0.02941176470588236</c:v>
                </c:pt>
                <c:pt idx="1">
                  <c:v>0.02941176470588236</c:v>
                </c:pt>
                <c:pt idx="2">
                  <c:v>0.02941176470588236</c:v>
                </c:pt>
                <c:pt idx="3">
                  <c:v>0.02941176470588236</c:v>
                </c:pt>
                <c:pt idx="4">
                  <c:v>0.02941176470588236</c:v>
                </c:pt>
                <c:pt idx="5">
                  <c:v>0.02941176470588236</c:v>
                </c:pt>
                <c:pt idx="6">
                  <c:v>0.02941176470588236</c:v>
                </c:pt>
                <c:pt idx="7">
                  <c:v>0.02941176470588236</c:v>
                </c:pt>
                <c:pt idx="8">
                  <c:v>0.02941176470588236</c:v>
                </c:pt>
                <c:pt idx="9">
                  <c:v>0.02941176470588236</c:v>
                </c:pt>
                <c:pt idx="10">
                  <c:v>0.02941176470588236</c:v>
                </c:pt>
                <c:pt idx="11">
                  <c:v>0.02941176470588236</c:v>
                </c:pt>
                <c:pt idx="12">
                  <c:v>0.02941176470588236</c:v>
                </c:pt>
                <c:pt idx="13">
                  <c:v>0.02941176470588236</c:v>
                </c:pt>
                <c:pt idx="14">
                  <c:v>0.02941176470588236</c:v>
                </c:pt>
                <c:pt idx="15">
                  <c:v>0.02941176470588236</c:v>
                </c:pt>
                <c:pt idx="16">
                  <c:v>0.02941176470588236</c:v>
                </c:pt>
                <c:pt idx="17">
                  <c:v>0.02941176470588236</c:v>
                </c:pt>
                <c:pt idx="18">
                  <c:v>0.02941176470588236</c:v>
                </c:pt>
                <c:pt idx="19">
                  <c:v>0.02941176470588236</c:v>
                </c:pt>
                <c:pt idx="20">
                  <c:v>0.02941176470588236</c:v>
                </c:pt>
                <c:pt idx="21">
                  <c:v>0.02941176470588236</c:v>
                </c:pt>
                <c:pt idx="22">
                  <c:v>0.02941176470588236</c:v>
                </c:pt>
                <c:pt idx="23">
                  <c:v>0.02941176470588236</c:v>
                </c:pt>
                <c:pt idx="24">
                  <c:v>0.02941176470588236</c:v>
                </c:pt>
                <c:pt idx="25">
                  <c:v>0.02941176470588236</c:v>
                </c:pt>
                <c:pt idx="26">
                  <c:v>0.02941176470588236</c:v>
                </c:pt>
                <c:pt idx="27">
                  <c:v>0.02941176470588236</c:v>
                </c:pt>
                <c:pt idx="28">
                  <c:v>0.02941176470588236</c:v>
                </c:pt>
                <c:pt idx="29">
                  <c:v>0.02941176470588236</c:v>
                </c:pt>
                <c:pt idx="30">
                  <c:v>0.02941176470588236</c:v>
                </c:pt>
                <c:pt idx="31">
                  <c:v>0.02941176470588236</c:v>
                </c:pt>
                <c:pt idx="32">
                  <c:v>0.02941176470588236</c:v>
                </c:pt>
                <c:pt idx="33">
                  <c:v>0.02941176470588236</c:v>
                </c:pt>
                <c:pt idx="34">
                  <c:v>0.02941176470588236</c:v>
                </c:pt>
                <c:pt idx="35">
                  <c:v>0.02941176470588236</c:v>
                </c:pt>
                <c:pt idx="36">
                  <c:v>0.02941176470588236</c:v>
                </c:pt>
                <c:pt idx="37">
                  <c:v>0.02941176470588236</c:v>
                </c:pt>
                <c:pt idx="38">
                  <c:v>0.02941176470588236</c:v>
                </c:pt>
                <c:pt idx="39">
                  <c:v>0.02941176470588236</c:v>
                </c:pt>
                <c:pt idx="40">
                  <c:v>0.02941176470588236</c:v>
                </c:pt>
                <c:pt idx="41">
                  <c:v>0.02941176470588236</c:v>
                </c:pt>
                <c:pt idx="42">
                  <c:v>0.02941176470588236</c:v>
                </c:pt>
                <c:pt idx="43">
                  <c:v>0.02941176470588236</c:v>
                </c:pt>
                <c:pt idx="44">
                  <c:v>0.02941176470588236</c:v>
                </c:pt>
                <c:pt idx="45">
                  <c:v>0.02941176470588236</c:v>
                </c:pt>
                <c:pt idx="46">
                  <c:v>0.02941176470588236</c:v>
                </c:pt>
                <c:pt idx="47">
                  <c:v>0.02941176470588236</c:v>
                </c:pt>
                <c:pt idx="48">
                  <c:v>0.02941176470588236</c:v>
                </c:pt>
                <c:pt idx="49">
                  <c:v>0.02941176470588236</c:v>
                </c:pt>
                <c:pt idx="50">
                  <c:v>0.02941176470588236</c:v>
                </c:pt>
                <c:pt idx="51">
                  <c:v>0.02941176470588236</c:v>
                </c:pt>
                <c:pt idx="52">
                  <c:v>0.02941176470588236</c:v>
                </c:pt>
                <c:pt idx="53">
                  <c:v>0.02941176470588236</c:v>
                </c:pt>
                <c:pt idx="54">
                  <c:v>0.02941176470588236</c:v>
                </c:pt>
                <c:pt idx="55">
                  <c:v>0.02941176470588236</c:v>
                </c:pt>
                <c:pt idx="56">
                  <c:v>0.02941176470588236</c:v>
                </c:pt>
                <c:pt idx="57">
                  <c:v>0.02941176470588236</c:v>
                </c:pt>
                <c:pt idx="58">
                  <c:v>0.02941176470588236</c:v>
                </c:pt>
                <c:pt idx="59">
                  <c:v>0.02941176470588236</c:v>
                </c:pt>
                <c:pt idx="60">
                  <c:v>0.02941176470588236</c:v>
                </c:pt>
                <c:pt idx="61">
                  <c:v>0.9264705882352942</c:v>
                </c:pt>
                <c:pt idx="62">
                  <c:v>0.9264705882352942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</c:ser>
        <c:axId val="23624386"/>
        <c:axId val="11292883"/>
      </c:areaChart>
      <c:barChart>
        <c:barDir val="col"/>
        <c:grouping val="clustered"/>
        <c:varyColors val="0"/>
        <c:ser>
          <c:idx val="0"/>
          <c:order val="0"/>
          <c:tx>
            <c:strRef>
              <c:f>'PM Data'!$B$2</c:f>
              <c:strCache>
                <c:ptCount val="1"/>
                <c:pt idx="0">
                  <c:v>PM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'PM Data'!$A$3:$A$70</c:f>
              <c:numCache>
                <c:ptCount val="68"/>
                <c:pt idx="0">
                  <c:v>44</c:v>
                </c:pt>
                <c:pt idx="1">
                  <c:v>7</c:v>
                </c:pt>
                <c:pt idx="2">
                  <c:v>9</c:v>
                </c:pt>
                <c:pt idx="3">
                  <c:v>49</c:v>
                </c:pt>
                <c:pt idx="4">
                  <c:v>17</c:v>
                </c:pt>
                <c:pt idx="5">
                  <c:v>48</c:v>
                </c:pt>
                <c:pt idx="6">
                  <c:v>59</c:v>
                </c:pt>
                <c:pt idx="7">
                  <c:v>8</c:v>
                </c:pt>
                <c:pt idx="8">
                  <c:v>29</c:v>
                </c:pt>
                <c:pt idx="9">
                  <c:v>27</c:v>
                </c:pt>
                <c:pt idx="10">
                  <c:v>13</c:v>
                </c:pt>
                <c:pt idx="11">
                  <c:v>20</c:v>
                </c:pt>
                <c:pt idx="12">
                  <c:v>62</c:v>
                </c:pt>
                <c:pt idx="13">
                  <c:v>66</c:v>
                </c:pt>
                <c:pt idx="14">
                  <c:v>37</c:v>
                </c:pt>
                <c:pt idx="15">
                  <c:v>38</c:v>
                </c:pt>
                <c:pt idx="16">
                  <c:v>42</c:v>
                </c:pt>
                <c:pt idx="17">
                  <c:v>43</c:v>
                </c:pt>
                <c:pt idx="18">
                  <c:v>45</c:v>
                </c:pt>
                <c:pt idx="19">
                  <c:v>18</c:v>
                </c:pt>
                <c:pt idx="20">
                  <c:v>19</c:v>
                </c:pt>
                <c:pt idx="21">
                  <c:v>47</c:v>
                </c:pt>
                <c:pt idx="22">
                  <c:v>16</c:v>
                </c:pt>
                <c:pt idx="23">
                  <c:v>15</c:v>
                </c:pt>
                <c:pt idx="24">
                  <c:v>28</c:v>
                </c:pt>
                <c:pt idx="25">
                  <c:v>30</c:v>
                </c:pt>
                <c:pt idx="26">
                  <c:v>31</c:v>
                </c:pt>
                <c:pt idx="27">
                  <c:v>52</c:v>
                </c:pt>
                <c:pt idx="28">
                  <c:v>50</c:v>
                </c:pt>
                <c:pt idx="29">
                  <c:v>53</c:v>
                </c:pt>
                <c:pt idx="30">
                  <c:v>21</c:v>
                </c:pt>
                <c:pt idx="31">
                  <c:v>26</c:v>
                </c:pt>
                <c:pt idx="32">
                  <c:v>22</c:v>
                </c:pt>
                <c:pt idx="33">
                  <c:v>55</c:v>
                </c:pt>
                <c:pt idx="34">
                  <c:v>33</c:v>
                </c:pt>
                <c:pt idx="35">
                  <c:v>23</c:v>
                </c:pt>
                <c:pt idx="36">
                  <c:v>34</c:v>
                </c:pt>
                <c:pt idx="37">
                  <c:v>58</c:v>
                </c:pt>
                <c:pt idx="38">
                  <c:v>63</c:v>
                </c:pt>
                <c:pt idx="39">
                  <c:v>64</c:v>
                </c:pt>
                <c:pt idx="40">
                  <c:v>24</c:v>
                </c:pt>
                <c:pt idx="41">
                  <c:v>25</c:v>
                </c:pt>
                <c:pt idx="42">
                  <c:v>39</c:v>
                </c:pt>
                <c:pt idx="43">
                  <c:v>51</c:v>
                </c:pt>
                <c:pt idx="44">
                  <c:v>36</c:v>
                </c:pt>
                <c:pt idx="45">
                  <c:v>54</c:v>
                </c:pt>
                <c:pt idx="46">
                  <c:v>10</c:v>
                </c:pt>
                <c:pt idx="47">
                  <c:v>61</c:v>
                </c:pt>
                <c:pt idx="48">
                  <c:v>65</c:v>
                </c:pt>
                <c:pt idx="49">
                  <c:v>35</c:v>
                </c:pt>
                <c:pt idx="50">
                  <c:v>6</c:v>
                </c:pt>
                <c:pt idx="51">
                  <c:v>46</c:v>
                </c:pt>
                <c:pt idx="52">
                  <c:v>11</c:v>
                </c:pt>
                <c:pt idx="53">
                  <c:v>12</c:v>
                </c:pt>
                <c:pt idx="54">
                  <c:v>5</c:v>
                </c:pt>
                <c:pt idx="55">
                  <c:v>3</c:v>
                </c:pt>
                <c:pt idx="56">
                  <c:v>14</c:v>
                </c:pt>
                <c:pt idx="57">
                  <c:v>40</c:v>
                </c:pt>
                <c:pt idx="58">
                  <c:v>67</c:v>
                </c:pt>
                <c:pt idx="59">
                  <c:v>68</c:v>
                </c:pt>
                <c:pt idx="60">
                  <c:v>4</c:v>
                </c:pt>
                <c:pt idx="61">
                  <c:v>1</c:v>
                </c:pt>
                <c:pt idx="62">
                  <c:v>2</c:v>
                </c:pt>
                <c:pt idx="63">
                  <c:v>60</c:v>
                </c:pt>
                <c:pt idx="64">
                  <c:v>32</c:v>
                </c:pt>
                <c:pt idx="65">
                  <c:v>56</c:v>
                </c:pt>
                <c:pt idx="66">
                  <c:v>57</c:v>
                </c:pt>
                <c:pt idx="67">
                  <c:v>41</c:v>
                </c:pt>
              </c:numCache>
            </c:numRef>
          </c:cat>
          <c:val>
            <c:numRef>
              <c:f>'PM Data'!$B$3:$B$70</c:f>
              <c:numCache>
                <c:ptCount val="68"/>
                <c:pt idx="0">
                  <c:v>0.002</c:v>
                </c:pt>
                <c:pt idx="1">
                  <c:v>0.0021463414634146343</c:v>
                </c:pt>
                <c:pt idx="2">
                  <c:v>0.0024153242504654907</c:v>
                </c:pt>
                <c:pt idx="3">
                  <c:v>0.002709802947202485</c:v>
                </c:pt>
                <c:pt idx="4">
                  <c:v>0.0030089506760617025</c:v>
                </c:pt>
                <c:pt idx="5">
                  <c:v>0.0031585773001427293</c:v>
                </c:pt>
                <c:pt idx="6">
                  <c:v>0.003908540160250146</c:v>
                </c:pt>
                <c:pt idx="7">
                  <c:v>0.004</c:v>
                </c:pt>
                <c:pt idx="8">
                  <c:v>0.00470869318539984</c:v>
                </c:pt>
                <c:pt idx="9">
                  <c:v>0.005292576467121509</c:v>
                </c:pt>
                <c:pt idx="10">
                  <c:v>0.0057</c:v>
                </c:pt>
                <c:pt idx="11">
                  <c:v>0.0066</c:v>
                </c:pt>
                <c:pt idx="12">
                  <c:v>0.007053180984624065</c:v>
                </c:pt>
                <c:pt idx="13">
                  <c:v>0.00745</c:v>
                </c:pt>
                <c:pt idx="14">
                  <c:v>0.007450980392156863</c:v>
                </c:pt>
                <c:pt idx="15">
                  <c:v>0.007450980392156863</c:v>
                </c:pt>
                <c:pt idx="16">
                  <c:v>0.007450980392156863</c:v>
                </c:pt>
                <c:pt idx="17">
                  <c:v>0.007450980392156863</c:v>
                </c:pt>
                <c:pt idx="18">
                  <c:v>0.007450980392156863</c:v>
                </c:pt>
                <c:pt idx="19">
                  <c:v>0.009192717141449189</c:v>
                </c:pt>
                <c:pt idx="20">
                  <c:v>0.009565999883937951</c:v>
                </c:pt>
                <c:pt idx="21">
                  <c:v>0.0104</c:v>
                </c:pt>
                <c:pt idx="22">
                  <c:v>0.01189223055501572</c:v>
                </c:pt>
                <c:pt idx="23">
                  <c:v>0.012899749183102577</c:v>
                </c:pt>
                <c:pt idx="24">
                  <c:v>0.014546975178136303</c:v>
                </c:pt>
                <c:pt idx="25">
                  <c:v>0.01552146618576551</c:v>
                </c:pt>
                <c:pt idx="26">
                  <c:v>0.01879989052909284</c:v>
                </c:pt>
                <c:pt idx="27">
                  <c:v>0.018864463820821242</c:v>
                </c:pt>
                <c:pt idx="28">
                  <c:v>0.0190733333333333</c:v>
                </c:pt>
                <c:pt idx="29">
                  <c:v>0.0190733333333333</c:v>
                </c:pt>
                <c:pt idx="30">
                  <c:v>0.02306301830591558</c:v>
                </c:pt>
                <c:pt idx="31">
                  <c:v>0.02371884895160608</c:v>
                </c:pt>
                <c:pt idx="32">
                  <c:v>0.026952954031579237</c:v>
                </c:pt>
                <c:pt idx="33">
                  <c:v>0.027</c:v>
                </c:pt>
                <c:pt idx="34">
                  <c:v>0.032531276216743114</c:v>
                </c:pt>
                <c:pt idx="35">
                  <c:v>0.032994014651433194</c:v>
                </c:pt>
                <c:pt idx="36">
                  <c:v>0.03385174986744284</c:v>
                </c:pt>
                <c:pt idx="37">
                  <c:v>0.034</c:v>
                </c:pt>
                <c:pt idx="38">
                  <c:v>0.03595629836572095</c:v>
                </c:pt>
                <c:pt idx="39">
                  <c:v>0.0359563017232219</c:v>
                </c:pt>
                <c:pt idx="40">
                  <c:v>0.0377</c:v>
                </c:pt>
                <c:pt idx="41">
                  <c:v>0.0377</c:v>
                </c:pt>
                <c:pt idx="42">
                  <c:v>0.042</c:v>
                </c:pt>
                <c:pt idx="43">
                  <c:v>0.04265007683005038</c:v>
                </c:pt>
                <c:pt idx="44">
                  <c:v>0.046</c:v>
                </c:pt>
                <c:pt idx="45">
                  <c:v>0.04610881324049557</c:v>
                </c:pt>
                <c:pt idx="46">
                  <c:v>0.04650402415391253</c:v>
                </c:pt>
                <c:pt idx="47">
                  <c:v>0.04833323283467946</c:v>
                </c:pt>
                <c:pt idx="48">
                  <c:v>0.04901735982176012</c:v>
                </c:pt>
                <c:pt idx="49">
                  <c:v>0.05</c:v>
                </c:pt>
                <c:pt idx="50">
                  <c:v>0.053</c:v>
                </c:pt>
                <c:pt idx="51">
                  <c:v>0.061900000000000004</c:v>
                </c:pt>
                <c:pt idx="52">
                  <c:v>0.06261407356081715</c:v>
                </c:pt>
                <c:pt idx="53">
                  <c:v>0.06261407356081715</c:v>
                </c:pt>
                <c:pt idx="54">
                  <c:v>0.06333333333333334</c:v>
                </c:pt>
                <c:pt idx="55">
                  <c:v>0.074</c:v>
                </c:pt>
                <c:pt idx="56">
                  <c:v>0.08119926982641332</c:v>
                </c:pt>
                <c:pt idx="57">
                  <c:v>0.084</c:v>
                </c:pt>
                <c:pt idx="58">
                  <c:v>0.088</c:v>
                </c:pt>
                <c:pt idx="59">
                  <c:v>0.09</c:v>
                </c:pt>
                <c:pt idx="60">
                  <c:v>0.09233333333333334</c:v>
                </c:pt>
                <c:pt idx="61">
                  <c:v>0.11599999999999999</c:v>
                </c:pt>
                <c:pt idx="62">
                  <c:v>0.11599999999999999</c:v>
                </c:pt>
                <c:pt idx="63">
                  <c:v>0.12738320601701109</c:v>
                </c:pt>
                <c:pt idx="64">
                  <c:v>0.12794947449751407</c:v>
                </c:pt>
                <c:pt idx="65">
                  <c:v>0.167</c:v>
                </c:pt>
                <c:pt idx="66">
                  <c:v>0.167</c:v>
                </c:pt>
                <c:pt idx="67">
                  <c:v>0.4257194524784328</c:v>
                </c:pt>
              </c:numCache>
            </c:numRef>
          </c:val>
        </c:ser>
        <c:axId val="34527084"/>
        <c:axId val="42308301"/>
      </c:barChart>
      <c:catAx>
        <c:axId val="34527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BOILER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308301"/>
        <c:crosses val="autoZero"/>
        <c:auto val="1"/>
        <c:lblOffset val="100"/>
        <c:tickLblSkip val="1"/>
        <c:noMultiLvlLbl val="0"/>
      </c:catAx>
      <c:valAx>
        <c:axId val="42308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LB/MMBTU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527084"/>
        <c:crossesAt val="1"/>
        <c:crossBetween val="between"/>
        <c:dispUnits/>
      </c:valAx>
      <c:catAx>
        <c:axId val="23624386"/>
        <c:scaling>
          <c:orientation val="minMax"/>
        </c:scaling>
        <c:axPos val="b"/>
        <c:delete val="1"/>
        <c:majorTickMark val="out"/>
        <c:minorTickMark val="none"/>
        <c:tickLblPos val="nextTo"/>
        <c:crossAx val="11292883"/>
        <c:crosses val="autoZero"/>
        <c:auto val="1"/>
        <c:lblOffset val="100"/>
        <c:noMultiLvlLbl val="0"/>
      </c:catAx>
      <c:valAx>
        <c:axId val="112928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362438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NOx EMISSIONS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1"/>
          <c:order val="1"/>
          <c:spPr>
            <a:solidFill>
              <a:srgbClr val="CC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'NOx Data'!$C$3:$C$70</c:f>
              <c:numCache>
                <c:ptCount val="68"/>
                <c:pt idx="0">
                  <c:v>0.16176470588235295</c:v>
                </c:pt>
                <c:pt idx="1">
                  <c:v>0.16176470588235295</c:v>
                </c:pt>
                <c:pt idx="2">
                  <c:v>0.16176470588235295</c:v>
                </c:pt>
                <c:pt idx="3">
                  <c:v>0.16176470588235295</c:v>
                </c:pt>
                <c:pt idx="4">
                  <c:v>0.16176470588235295</c:v>
                </c:pt>
                <c:pt idx="5">
                  <c:v>0.16176470588235295</c:v>
                </c:pt>
                <c:pt idx="6">
                  <c:v>0.16176470588235295</c:v>
                </c:pt>
                <c:pt idx="7">
                  <c:v>0.16176470588235295</c:v>
                </c:pt>
                <c:pt idx="8">
                  <c:v>0.16176470588235295</c:v>
                </c:pt>
                <c:pt idx="9">
                  <c:v>0.16176470588235295</c:v>
                </c:pt>
                <c:pt idx="10">
                  <c:v>0.16176470588235295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'NOx Data'!$D$3:$D$70</c:f>
              <c:numCache>
                <c:ptCount val="68"/>
                <c:pt idx="0">
                  <c:v>0.10294117647058823</c:v>
                </c:pt>
                <c:pt idx="1">
                  <c:v>0.10294117647058823</c:v>
                </c:pt>
                <c:pt idx="2">
                  <c:v>0.10294117647058823</c:v>
                </c:pt>
                <c:pt idx="3">
                  <c:v>0.10294117647058823</c:v>
                </c:pt>
                <c:pt idx="4">
                  <c:v>0.10294117647058823</c:v>
                </c:pt>
                <c:pt idx="5">
                  <c:v>0.10294117647058823</c:v>
                </c:pt>
                <c:pt idx="6">
                  <c:v>0.10294117647058823</c:v>
                </c:pt>
                <c:pt idx="7">
                  <c:v>0.10294117647058823</c:v>
                </c:pt>
                <c:pt idx="8">
                  <c:v>0.10294117647058823</c:v>
                </c:pt>
                <c:pt idx="9">
                  <c:v>0.10294117647058823</c:v>
                </c:pt>
                <c:pt idx="10">
                  <c:v>0.10294117647058823</c:v>
                </c:pt>
                <c:pt idx="11">
                  <c:v>0.2647058823529412</c:v>
                </c:pt>
                <c:pt idx="12">
                  <c:v>0.2647058823529412</c:v>
                </c:pt>
                <c:pt idx="13">
                  <c:v>0.2647058823529412</c:v>
                </c:pt>
                <c:pt idx="14">
                  <c:v>0.2647058823529412</c:v>
                </c:pt>
                <c:pt idx="15">
                  <c:v>0.2647058823529412</c:v>
                </c:pt>
                <c:pt idx="16">
                  <c:v>0.2647058823529412</c:v>
                </c:pt>
                <c:pt idx="17">
                  <c:v>0.2647058823529412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'NOx Data'!$E$3:$E$70</c:f>
              <c:numCache>
                <c:ptCount val="68"/>
                <c:pt idx="0">
                  <c:v>0.29411764705882354</c:v>
                </c:pt>
                <c:pt idx="1">
                  <c:v>0.29411764705882354</c:v>
                </c:pt>
                <c:pt idx="2">
                  <c:v>0.29411764705882354</c:v>
                </c:pt>
                <c:pt idx="3">
                  <c:v>0.29411764705882354</c:v>
                </c:pt>
                <c:pt idx="4">
                  <c:v>0.29411764705882354</c:v>
                </c:pt>
                <c:pt idx="5">
                  <c:v>0.29411764705882354</c:v>
                </c:pt>
                <c:pt idx="6">
                  <c:v>0.29411764705882354</c:v>
                </c:pt>
                <c:pt idx="7">
                  <c:v>0.29411764705882354</c:v>
                </c:pt>
                <c:pt idx="8">
                  <c:v>0.29411764705882354</c:v>
                </c:pt>
                <c:pt idx="9">
                  <c:v>0.29411764705882354</c:v>
                </c:pt>
                <c:pt idx="10">
                  <c:v>0.29411764705882354</c:v>
                </c:pt>
                <c:pt idx="11">
                  <c:v>0.29411764705882354</c:v>
                </c:pt>
                <c:pt idx="12">
                  <c:v>0.29411764705882354</c:v>
                </c:pt>
                <c:pt idx="13">
                  <c:v>0.29411764705882354</c:v>
                </c:pt>
                <c:pt idx="14">
                  <c:v>0.29411764705882354</c:v>
                </c:pt>
                <c:pt idx="15">
                  <c:v>0.29411764705882354</c:v>
                </c:pt>
                <c:pt idx="16">
                  <c:v>0.29411764705882354</c:v>
                </c:pt>
                <c:pt idx="17">
                  <c:v>0.29411764705882354</c:v>
                </c:pt>
                <c:pt idx="18">
                  <c:v>0.5588235294117647</c:v>
                </c:pt>
                <c:pt idx="19">
                  <c:v>0.5588235294117647</c:v>
                </c:pt>
                <c:pt idx="20">
                  <c:v>0.5588235294117647</c:v>
                </c:pt>
                <c:pt idx="21">
                  <c:v>0.5588235294117647</c:v>
                </c:pt>
                <c:pt idx="22">
                  <c:v>0.5588235294117647</c:v>
                </c:pt>
                <c:pt idx="23">
                  <c:v>0.5588235294117647</c:v>
                </c:pt>
                <c:pt idx="24">
                  <c:v>0.5588235294117647</c:v>
                </c:pt>
                <c:pt idx="25">
                  <c:v>0.5588235294117647</c:v>
                </c:pt>
                <c:pt idx="26">
                  <c:v>0.5588235294117647</c:v>
                </c:pt>
                <c:pt idx="27">
                  <c:v>0.5588235294117647</c:v>
                </c:pt>
                <c:pt idx="28">
                  <c:v>0.5588235294117647</c:v>
                </c:pt>
                <c:pt idx="29">
                  <c:v>0.5588235294117647</c:v>
                </c:pt>
                <c:pt idx="30">
                  <c:v>0.5588235294117647</c:v>
                </c:pt>
                <c:pt idx="31">
                  <c:v>0.5588235294117647</c:v>
                </c:pt>
                <c:pt idx="32">
                  <c:v>0.5588235294117647</c:v>
                </c:pt>
                <c:pt idx="33">
                  <c:v>0.5588235294117647</c:v>
                </c:pt>
                <c:pt idx="34">
                  <c:v>0.5588235294117647</c:v>
                </c:pt>
                <c:pt idx="35">
                  <c:v>0.5588235294117647</c:v>
                </c:pt>
                <c:pt idx="36">
                  <c:v>0.5588235294117647</c:v>
                </c:pt>
                <c:pt idx="37">
                  <c:v>0.5588235294117647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CC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'NOx Data'!$F$3:$F$70</c:f>
              <c:numCache>
                <c:ptCount val="68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0.8088235294117647</c:v>
                </c:pt>
                <c:pt idx="39">
                  <c:v>0.8088235294117647</c:v>
                </c:pt>
                <c:pt idx="40">
                  <c:v>0.8088235294117647</c:v>
                </c:pt>
                <c:pt idx="41">
                  <c:v>0.8088235294117647</c:v>
                </c:pt>
                <c:pt idx="42">
                  <c:v>0.8088235294117647</c:v>
                </c:pt>
                <c:pt idx="43">
                  <c:v>0.8088235294117647</c:v>
                </c:pt>
                <c:pt idx="44">
                  <c:v>0.8088235294117647</c:v>
                </c:pt>
                <c:pt idx="45">
                  <c:v>0.8088235294117647</c:v>
                </c:pt>
                <c:pt idx="46">
                  <c:v>0.8088235294117647</c:v>
                </c:pt>
                <c:pt idx="47">
                  <c:v>0.8088235294117647</c:v>
                </c:pt>
                <c:pt idx="48">
                  <c:v>0.8088235294117647</c:v>
                </c:pt>
                <c:pt idx="49">
                  <c:v>0.8088235294117647</c:v>
                </c:pt>
                <c:pt idx="50">
                  <c:v>0.8088235294117647</c:v>
                </c:pt>
                <c:pt idx="51">
                  <c:v>0.8088235294117647</c:v>
                </c:pt>
                <c:pt idx="52">
                  <c:v>0.8088235294117647</c:v>
                </c:pt>
                <c:pt idx="53">
                  <c:v>0.8088235294117647</c:v>
                </c:pt>
                <c:pt idx="54">
                  <c:v>0.8088235294117647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'NOx Data'!$G$3:$G$70</c:f>
              <c:numCache>
                <c:ptCount val="68"/>
                <c:pt idx="0">
                  <c:v>0.11764705882352944</c:v>
                </c:pt>
                <c:pt idx="1">
                  <c:v>0.11764705882352944</c:v>
                </c:pt>
                <c:pt idx="2">
                  <c:v>0.11764705882352944</c:v>
                </c:pt>
                <c:pt idx="3">
                  <c:v>0.11764705882352944</c:v>
                </c:pt>
                <c:pt idx="4">
                  <c:v>0.11764705882352944</c:v>
                </c:pt>
                <c:pt idx="5">
                  <c:v>0.11764705882352944</c:v>
                </c:pt>
                <c:pt idx="6">
                  <c:v>0.11764705882352944</c:v>
                </c:pt>
                <c:pt idx="7">
                  <c:v>0.11764705882352944</c:v>
                </c:pt>
                <c:pt idx="8">
                  <c:v>0.11764705882352944</c:v>
                </c:pt>
                <c:pt idx="9">
                  <c:v>0.11764705882352944</c:v>
                </c:pt>
                <c:pt idx="10">
                  <c:v>0.11764705882352944</c:v>
                </c:pt>
                <c:pt idx="11">
                  <c:v>0.11764705882352944</c:v>
                </c:pt>
                <c:pt idx="12">
                  <c:v>0.11764705882352944</c:v>
                </c:pt>
                <c:pt idx="13">
                  <c:v>0.11764705882352944</c:v>
                </c:pt>
                <c:pt idx="14">
                  <c:v>0.11764705882352944</c:v>
                </c:pt>
                <c:pt idx="15">
                  <c:v>0.11764705882352944</c:v>
                </c:pt>
                <c:pt idx="16">
                  <c:v>0.11764705882352944</c:v>
                </c:pt>
                <c:pt idx="17">
                  <c:v>0.11764705882352944</c:v>
                </c:pt>
                <c:pt idx="18">
                  <c:v>0.11764705882352944</c:v>
                </c:pt>
                <c:pt idx="19">
                  <c:v>0.11764705882352944</c:v>
                </c:pt>
                <c:pt idx="20">
                  <c:v>0.11764705882352944</c:v>
                </c:pt>
                <c:pt idx="21">
                  <c:v>0.11764705882352944</c:v>
                </c:pt>
                <c:pt idx="22">
                  <c:v>0.11764705882352944</c:v>
                </c:pt>
                <c:pt idx="23">
                  <c:v>0.11764705882352944</c:v>
                </c:pt>
                <c:pt idx="24">
                  <c:v>0.11764705882352944</c:v>
                </c:pt>
                <c:pt idx="25">
                  <c:v>0.11764705882352944</c:v>
                </c:pt>
                <c:pt idx="26">
                  <c:v>0.11764705882352944</c:v>
                </c:pt>
                <c:pt idx="27">
                  <c:v>0.11764705882352944</c:v>
                </c:pt>
                <c:pt idx="28">
                  <c:v>0.11764705882352944</c:v>
                </c:pt>
                <c:pt idx="29">
                  <c:v>0.11764705882352944</c:v>
                </c:pt>
                <c:pt idx="30">
                  <c:v>0.11764705882352944</c:v>
                </c:pt>
                <c:pt idx="31">
                  <c:v>0.11764705882352944</c:v>
                </c:pt>
                <c:pt idx="32">
                  <c:v>0.11764705882352944</c:v>
                </c:pt>
                <c:pt idx="33">
                  <c:v>0.11764705882352944</c:v>
                </c:pt>
                <c:pt idx="34">
                  <c:v>0.11764705882352944</c:v>
                </c:pt>
                <c:pt idx="35">
                  <c:v>0.11764705882352944</c:v>
                </c:pt>
                <c:pt idx="36">
                  <c:v>0.11764705882352944</c:v>
                </c:pt>
                <c:pt idx="37">
                  <c:v>0.11764705882352944</c:v>
                </c:pt>
                <c:pt idx="38">
                  <c:v>0.11764705882352944</c:v>
                </c:pt>
                <c:pt idx="39">
                  <c:v>0.11764705882352944</c:v>
                </c:pt>
                <c:pt idx="40">
                  <c:v>0.11764705882352944</c:v>
                </c:pt>
                <c:pt idx="41">
                  <c:v>0.11764705882352944</c:v>
                </c:pt>
                <c:pt idx="42">
                  <c:v>0.11764705882352944</c:v>
                </c:pt>
                <c:pt idx="43">
                  <c:v>0.11764705882352944</c:v>
                </c:pt>
                <c:pt idx="44">
                  <c:v>0.11764705882352944</c:v>
                </c:pt>
                <c:pt idx="45">
                  <c:v>0.11764705882352944</c:v>
                </c:pt>
                <c:pt idx="46">
                  <c:v>0.11764705882352944</c:v>
                </c:pt>
                <c:pt idx="47">
                  <c:v>0.11764705882352944</c:v>
                </c:pt>
                <c:pt idx="48">
                  <c:v>0.11764705882352944</c:v>
                </c:pt>
                <c:pt idx="49">
                  <c:v>0.11764705882352944</c:v>
                </c:pt>
                <c:pt idx="50">
                  <c:v>0.11764705882352944</c:v>
                </c:pt>
                <c:pt idx="51">
                  <c:v>0.11764705882352944</c:v>
                </c:pt>
                <c:pt idx="52">
                  <c:v>0.11764705882352944</c:v>
                </c:pt>
                <c:pt idx="53">
                  <c:v>0.11764705882352944</c:v>
                </c:pt>
                <c:pt idx="54">
                  <c:v>0.11764705882352944</c:v>
                </c:pt>
                <c:pt idx="55">
                  <c:v>0.9264705882352942</c:v>
                </c:pt>
                <c:pt idx="56">
                  <c:v>0.9264705882352942</c:v>
                </c:pt>
                <c:pt idx="57">
                  <c:v>0.9264705882352942</c:v>
                </c:pt>
                <c:pt idx="58">
                  <c:v>0.9264705882352942</c:v>
                </c:pt>
                <c:pt idx="59">
                  <c:v>0.9264705882352942</c:v>
                </c:pt>
                <c:pt idx="60">
                  <c:v>0.9264705882352942</c:v>
                </c:pt>
                <c:pt idx="61">
                  <c:v>0.9264705882352942</c:v>
                </c:pt>
                <c:pt idx="62">
                  <c:v>0.9264705882352942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</c:ser>
        <c:axId val="45230390"/>
        <c:axId val="4420327"/>
      </c:areaChart>
      <c:barChart>
        <c:barDir val="col"/>
        <c:grouping val="clustered"/>
        <c:varyColors val="0"/>
        <c:ser>
          <c:idx val="0"/>
          <c:order val="0"/>
          <c:tx>
            <c:strRef>
              <c:f>'NOx Data'!$B$2</c:f>
              <c:strCache>
                <c:ptCount val="1"/>
                <c:pt idx="0">
                  <c:v>NOX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'NOx Data'!$A$3:$A$70</c:f>
              <c:numCache>
                <c:ptCount val="68"/>
                <c:pt idx="0">
                  <c:v>60</c:v>
                </c:pt>
                <c:pt idx="1">
                  <c:v>9</c:v>
                </c:pt>
                <c:pt idx="2">
                  <c:v>20</c:v>
                </c:pt>
                <c:pt idx="3">
                  <c:v>17</c:v>
                </c:pt>
                <c:pt idx="4">
                  <c:v>38</c:v>
                </c:pt>
                <c:pt idx="5">
                  <c:v>45</c:v>
                </c:pt>
                <c:pt idx="6">
                  <c:v>29</c:v>
                </c:pt>
                <c:pt idx="7">
                  <c:v>37</c:v>
                </c:pt>
                <c:pt idx="8">
                  <c:v>28</c:v>
                </c:pt>
                <c:pt idx="9">
                  <c:v>62</c:v>
                </c:pt>
                <c:pt idx="10">
                  <c:v>13</c:v>
                </c:pt>
                <c:pt idx="11">
                  <c:v>6</c:v>
                </c:pt>
                <c:pt idx="12">
                  <c:v>30</c:v>
                </c:pt>
                <c:pt idx="13">
                  <c:v>48</c:v>
                </c:pt>
                <c:pt idx="14">
                  <c:v>16</c:v>
                </c:pt>
                <c:pt idx="15">
                  <c:v>49</c:v>
                </c:pt>
                <c:pt idx="16">
                  <c:v>27</c:v>
                </c:pt>
                <c:pt idx="17">
                  <c:v>8</c:v>
                </c:pt>
                <c:pt idx="18">
                  <c:v>67</c:v>
                </c:pt>
                <c:pt idx="19">
                  <c:v>31</c:v>
                </c:pt>
                <c:pt idx="20">
                  <c:v>42</c:v>
                </c:pt>
                <c:pt idx="21">
                  <c:v>43</c:v>
                </c:pt>
                <c:pt idx="22">
                  <c:v>32</c:v>
                </c:pt>
                <c:pt idx="23">
                  <c:v>65</c:v>
                </c:pt>
                <c:pt idx="24">
                  <c:v>54</c:v>
                </c:pt>
                <c:pt idx="25">
                  <c:v>46</c:v>
                </c:pt>
                <c:pt idx="26">
                  <c:v>26</c:v>
                </c:pt>
                <c:pt idx="27">
                  <c:v>3</c:v>
                </c:pt>
                <c:pt idx="28">
                  <c:v>19</c:v>
                </c:pt>
                <c:pt idx="29">
                  <c:v>51</c:v>
                </c:pt>
                <c:pt idx="30">
                  <c:v>7</c:v>
                </c:pt>
                <c:pt idx="31">
                  <c:v>59</c:v>
                </c:pt>
                <c:pt idx="32">
                  <c:v>68</c:v>
                </c:pt>
                <c:pt idx="33">
                  <c:v>14</c:v>
                </c:pt>
                <c:pt idx="34">
                  <c:v>22</c:v>
                </c:pt>
                <c:pt idx="35">
                  <c:v>34</c:v>
                </c:pt>
                <c:pt idx="36">
                  <c:v>44</c:v>
                </c:pt>
                <c:pt idx="37">
                  <c:v>47</c:v>
                </c:pt>
                <c:pt idx="38">
                  <c:v>66</c:v>
                </c:pt>
                <c:pt idx="39">
                  <c:v>11</c:v>
                </c:pt>
                <c:pt idx="40">
                  <c:v>12</c:v>
                </c:pt>
                <c:pt idx="41">
                  <c:v>18</c:v>
                </c:pt>
                <c:pt idx="42">
                  <c:v>63</c:v>
                </c:pt>
                <c:pt idx="43">
                  <c:v>64</c:v>
                </c:pt>
                <c:pt idx="44">
                  <c:v>36</c:v>
                </c:pt>
                <c:pt idx="45">
                  <c:v>40</c:v>
                </c:pt>
                <c:pt idx="46">
                  <c:v>24</c:v>
                </c:pt>
                <c:pt idx="47">
                  <c:v>25</c:v>
                </c:pt>
                <c:pt idx="48">
                  <c:v>10</c:v>
                </c:pt>
                <c:pt idx="49">
                  <c:v>56</c:v>
                </c:pt>
                <c:pt idx="50">
                  <c:v>57</c:v>
                </c:pt>
                <c:pt idx="51">
                  <c:v>52</c:v>
                </c:pt>
                <c:pt idx="52">
                  <c:v>58</c:v>
                </c:pt>
                <c:pt idx="53">
                  <c:v>50</c:v>
                </c:pt>
                <c:pt idx="54">
                  <c:v>53</c:v>
                </c:pt>
                <c:pt idx="55">
                  <c:v>1</c:v>
                </c:pt>
                <c:pt idx="56">
                  <c:v>2</c:v>
                </c:pt>
                <c:pt idx="57">
                  <c:v>4</c:v>
                </c:pt>
                <c:pt idx="58">
                  <c:v>39</c:v>
                </c:pt>
                <c:pt idx="59">
                  <c:v>33</c:v>
                </c:pt>
                <c:pt idx="60">
                  <c:v>61</c:v>
                </c:pt>
                <c:pt idx="61">
                  <c:v>15</c:v>
                </c:pt>
                <c:pt idx="62">
                  <c:v>5</c:v>
                </c:pt>
                <c:pt idx="63">
                  <c:v>41</c:v>
                </c:pt>
                <c:pt idx="64">
                  <c:v>35</c:v>
                </c:pt>
                <c:pt idx="65">
                  <c:v>55</c:v>
                </c:pt>
                <c:pt idx="66">
                  <c:v>23</c:v>
                </c:pt>
                <c:pt idx="67">
                  <c:v>21</c:v>
                </c:pt>
              </c:numCache>
            </c:numRef>
          </c:cat>
          <c:val>
            <c:numRef>
              <c:f>'NOx Data'!$B$3:$B$70</c:f>
              <c:numCache>
                <c:ptCount val="68"/>
                <c:pt idx="0">
                  <c:v>0.000677046300238386</c:v>
                </c:pt>
                <c:pt idx="1">
                  <c:v>0.029103942625135656</c:v>
                </c:pt>
                <c:pt idx="2">
                  <c:v>0.03</c:v>
                </c:pt>
                <c:pt idx="3">
                  <c:v>0.04479146829175395</c:v>
                </c:pt>
                <c:pt idx="4">
                  <c:v>0.05</c:v>
                </c:pt>
                <c:pt idx="5">
                  <c:v>0.06</c:v>
                </c:pt>
                <c:pt idx="6">
                  <c:v>0.07407113700777035</c:v>
                </c:pt>
                <c:pt idx="7">
                  <c:v>0.078</c:v>
                </c:pt>
                <c:pt idx="8">
                  <c:v>0.08954707348098503</c:v>
                </c:pt>
                <c:pt idx="9">
                  <c:v>0.09773693650121919</c:v>
                </c:pt>
                <c:pt idx="10">
                  <c:v>0.09990067302171338</c:v>
                </c:pt>
                <c:pt idx="11">
                  <c:v>0.11910833333333333</c:v>
                </c:pt>
                <c:pt idx="12">
                  <c:v>0.12994397590781134</c:v>
                </c:pt>
                <c:pt idx="13">
                  <c:v>0.14399999999999996</c:v>
                </c:pt>
                <c:pt idx="14">
                  <c:v>0.1519659889804996</c:v>
                </c:pt>
                <c:pt idx="15">
                  <c:v>0.15478490443597598</c:v>
                </c:pt>
                <c:pt idx="16">
                  <c:v>0.1627716913473219</c:v>
                </c:pt>
                <c:pt idx="17">
                  <c:v>0.1751799811074743</c:v>
                </c:pt>
                <c:pt idx="18">
                  <c:v>0.2</c:v>
                </c:pt>
                <c:pt idx="19">
                  <c:v>0.20300174702971274</c:v>
                </c:pt>
                <c:pt idx="20">
                  <c:v>0.20588235294117646</c:v>
                </c:pt>
                <c:pt idx="21">
                  <c:v>0.20588235294117646</c:v>
                </c:pt>
                <c:pt idx="22">
                  <c:v>0.22604407161227486</c:v>
                </c:pt>
                <c:pt idx="23">
                  <c:v>0.2275621982918678</c:v>
                </c:pt>
                <c:pt idx="24">
                  <c:v>0.2281964905242311</c:v>
                </c:pt>
                <c:pt idx="25">
                  <c:v>0.2292730390686944</c:v>
                </c:pt>
                <c:pt idx="26">
                  <c:v>0.2548891230620355</c:v>
                </c:pt>
                <c:pt idx="27">
                  <c:v>0.265</c:v>
                </c:pt>
                <c:pt idx="28">
                  <c:v>0.2658133628591294</c:v>
                </c:pt>
                <c:pt idx="29">
                  <c:v>0.2728358883797913</c:v>
                </c:pt>
                <c:pt idx="30">
                  <c:v>0.2731707317073171</c:v>
                </c:pt>
                <c:pt idx="31">
                  <c:v>0.27424923457755196</c:v>
                </c:pt>
                <c:pt idx="32">
                  <c:v>0.28</c:v>
                </c:pt>
                <c:pt idx="33">
                  <c:v>0.2830197450590864</c:v>
                </c:pt>
                <c:pt idx="34">
                  <c:v>0.2867402581617108</c:v>
                </c:pt>
                <c:pt idx="35">
                  <c:v>0.28813707877844336</c:v>
                </c:pt>
                <c:pt idx="36">
                  <c:v>0.29</c:v>
                </c:pt>
                <c:pt idx="37">
                  <c:v>0.293</c:v>
                </c:pt>
                <c:pt idx="38">
                  <c:v>0.31</c:v>
                </c:pt>
                <c:pt idx="39">
                  <c:v>0.31078247976158563</c:v>
                </c:pt>
                <c:pt idx="40">
                  <c:v>0.31078247976158563</c:v>
                </c:pt>
                <c:pt idx="41">
                  <c:v>0.314</c:v>
                </c:pt>
                <c:pt idx="42">
                  <c:v>0.3230836060109318</c:v>
                </c:pt>
                <c:pt idx="43">
                  <c:v>0.3230836272227636</c:v>
                </c:pt>
                <c:pt idx="44">
                  <c:v>0.34</c:v>
                </c:pt>
                <c:pt idx="45">
                  <c:v>0.34</c:v>
                </c:pt>
                <c:pt idx="46">
                  <c:v>0.3579</c:v>
                </c:pt>
                <c:pt idx="47">
                  <c:v>0.3579</c:v>
                </c:pt>
                <c:pt idx="48">
                  <c:v>0.36</c:v>
                </c:pt>
                <c:pt idx="49">
                  <c:v>0.3626389566547545</c:v>
                </c:pt>
                <c:pt idx="50">
                  <c:v>0.3626389566547545</c:v>
                </c:pt>
                <c:pt idx="51">
                  <c:v>0.36497312695440726</c:v>
                </c:pt>
                <c:pt idx="52">
                  <c:v>0.366</c:v>
                </c:pt>
                <c:pt idx="53">
                  <c:v>0.3666666666666667</c:v>
                </c:pt>
                <c:pt idx="54">
                  <c:v>0.3666666666666667</c:v>
                </c:pt>
                <c:pt idx="55">
                  <c:v>0.40149999999999997</c:v>
                </c:pt>
                <c:pt idx="56">
                  <c:v>0.40149999999999997</c:v>
                </c:pt>
                <c:pt idx="57">
                  <c:v>0.4125664678863224</c:v>
                </c:pt>
                <c:pt idx="58">
                  <c:v>0.42</c:v>
                </c:pt>
                <c:pt idx="59">
                  <c:v>0.45653135531059663</c:v>
                </c:pt>
                <c:pt idx="60">
                  <c:v>0.46</c:v>
                </c:pt>
                <c:pt idx="61">
                  <c:v>0.4760007448564851</c:v>
                </c:pt>
                <c:pt idx="62">
                  <c:v>0.478664146886853</c:v>
                </c:pt>
                <c:pt idx="63">
                  <c:v>0.502233752424183</c:v>
                </c:pt>
                <c:pt idx="64">
                  <c:v>0.55</c:v>
                </c:pt>
                <c:pt idx="65">
                  <c:v>0.55</c:v>
                </c:pt>
                <c:pt idx="66">
                  <c:v>0.6599198788954089</c:v>
                </c:pt>
                <c:pt idx="67">
                  <c:v>0.7875648439137841</c:v>
                </c:pt>
              </c:numCache>
            </c:numRef>
          </c:val>
        </c:ser>
        <c:axId val="39782944"/>
        <c:axId val="22502177"/>
      </c:barChart>
      <c:catAx>
        <c:axId val="39782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BOILER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502177"/>
        <c:crosses val="autoZero"/>
        <c:auto val="1"/>
        <c:lblOffset val="100"/>
        <c:tickLblSkip val="1"/>
        <c:noMultiLvlLbl val="0"/>
      </c:catAx>
      <c:valAx>
        <c:axId val="22502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LB/MMBTU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82944"/>
        <c:crossesAt val="1"/>
        <c:crossBetween val="between"/>
        <c:dispUnits/>
      </c:valAx>
      <c:catAx>
        <c:axId val="45230390"/>
        <c:scaling>
          <c:orientation val="minMax"/>
        </c:scaling>
        <c:axPos val="b"/>
        <c:delete val="1"/>
        <c:majorTickMark val="out"/>
        <c:minorTickMark val="none"/>
        <c:tickLblPos val="nextTo"/>
        <c:crossAx val="4420327"/>
        <c:crosses val="autoZero"/>
        <c:auto val="1"/>
        <c:lblOffset val="100"/>
        <c:noMultiLvlLbl val="0"/>
      </c:catAx>
      <c:valAx>
        <c:axId val="442032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523039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SO2 EMISSIONS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1"/>
          <c:order val="1"/>
          <c:spPr>
            <a:solidFill>
              <a:srgbClr val="CC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'SO2 Data'!$C$3:$C$70</c:f>
              <c:numCache>
                <c:ptCount val="68"/>
                <c:pt idx="0">
                  <c:v>0.40298507462686567</c:v>
                </c:pt>
                <c:pt idx="1">
                  <c:v>0.40298507462686567</c:v>
                </c:pt>
                <c:pt idx="2">
                  <c:v>0.40298507462686567</c:v>
                </c:pt>
                <c:pt idx="3">
                  <c:v>0.40298507462686567</c:v>
                </c:pt>
                <c:pt idx="4">
                  <c:v>0.40298507462686567</c:v>
                </c:pt>
                <c:pt idx="5">
                  <c:v>0.40298507462686567</c:v>
                </c:pt>
                <c:pt idx="6">
                  <c:v>0.40298507462686567</c:v>
                </c:pt>
                <c:pt idx="7">
                  <c:v>0.40298507462686567</c:v>
                </c:pt>
                <c:pt idx="8">
                  <c:v>0.40298507462686567</c:v>
                </c:pt>
                <c:pt idx="9">
                  <c:v>0.40298507462686567</c:v>
                </c:pt>
                <c:pt idx="10">
                  <c:v>0.40298507462686567</c:v>
                </c:pt>
                <c:pt idx="11">
                  <c:v>0.40298507462686567</c:v>
                </c:pt>
                <c:pt idx="12">
                  <c:v>0.40298507462686567</c:v>
                </c:pt>
                <c:pt idx="13">
                  <c:v>0.40298507462686567</c:v>
                </c:pt>
                <c:pt idx="14">
                  <c:v>0.40298507462686567</c:v>
                </c:pt>
                <c:pt idx="15">
                  <c:v>0.40298507462686567</c:v>
                </c:pt>
                <c:pt idx="16">
                  <c:v>0.40298507462686567</c:v>
                </c:pt>
                <c:pt idx="17">
                  <c:v>0.40298507462686567</c:v>
                </c:pt>
                <c:pt idx="18">
                  <c:v>0.40298507462686567</c:v>
                </c:pt>
                <c:pt idx="19">
                  <c:v>0.40298507462686567</c:v>
                </c:pt>
                <c:pt idx="20">
                  <c:v>0.40298507462686567</c:v>
                </c:pt>
                <c:pt idx="21">
                  <c:v>0.40298507462686567</c:v>
                </c:pt>
                <c:pt idx="22">
                  <c:v>0.40298507462686567</c:v>
                </c:pt>
                <c:pt idx="23">
                  <c:v>0.40298507462686567</c:v>
                </c:pt>
                <c:pt idx="24">
                  <c:v>0.40298507462686567</c:v>
                </c:pt>
                <c:pt idx="25">
                  <c:v>0.40298507462686567</c:v>
                </c:pt>
                <c:pt idx="26">
                  <c:v>0.40298507462686567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'SO2 Data'!$D$3:$D$70</c:f>
              <c:numCache>
                <c:ptCount val="68"/>
                <c:pt idx="0">
                  <c:v>0.14925373134328362</c:v>
                </c:pt>
                <c:pt idx="1">
                  <c:v>0.14925373134328362</c:v>
                </c:pt>
                <c:pt idx="2">
                  <c:v>0.14925373134328362</c:v>
                </c:pt>
                <c:pt idx="3">
                  <c:v>0.14925373134328362</c:v>
                </c:pt>
                <c:pt idx="4">
                  <c:v>0.14925373134328362</c:v>
                </c:pt>
                <c:pt idx="5">
                  <c:v>0.14925373134328362</c:v>
                </c:pt>
                <c:pt idx="6">
                  <c:v>0.14925373134328362</c:v>
                </c:pt>
                <c:pt idx="7">
                  <c:v>0.14925373134328362</c:v>
                </c:pt>
                <c:pt idx="8">
                  <c:v>0.14925373134328362</c:v>
                </c:pt>
                <c:pt idx="9">
                  <c:v>0.14925373134328362</c:v>
                </c:pt>
                <c:pt idx="10">
                  <c:v>0.14925373134328362</c:v>
                </c:pt>
                <c:pt idx="11">
                  <c:v>0.14925373134328362</c:v>
                </c:pt>
                <c:pt idx="12">
                  <c:v>0.14925373134328362</c:v>
                </c:pt>
                <c:pt idx="13">
                  <c:v>0.14925373134328362</c:v>
                </c:pt>
                <c:pt idx="14">
                  <c:v>0.14925373134328362</c:v>
                </c:pt>
                <c:pt idx="15">
                  <c:v>0.14925373134328362</c:v>
                </c:pt>
                <c:pt idx="16">
                  <c:v>0.14925373134328362</c:v>
                </c:pt>
                <c:pt idx="17">
                  <c:v>0.14925373134328362</c:v>
                </c:pt>
                <c:pt idx="18">
                  <c:v>0.14925373134328362</c:v>
                </c:pt>
                <c:pt idx="19">
                  <c:v>0.14925373134328362</c:v>
                </c:pt>
                <c:pt idx="20">
                  <c:v>0.14925373134328362</c:v>
                </c:pt>
                <c:pt idx="21">
                  <c:v>0.14925373134328362</c:v>
                </c:pt>
                <c:pt idx="22">
                  <c:v>0.14925373134328362</c:v>
                </c:pt>
                <c:pt idx="23">
                  <c:v>0.14925373134328362</c:v>
                </c:pt>
                <c:pt idx="24">
                  <c:v>0.14925373134328362</c:v>
                </c:pt>
                <c:pt idx="25">
                  <c:v>0.14925373134328362</c:v>
                </c:pt>
                <c:pt idx="26">
                  <c:v>0.14925373134328362</c:v>
                </c:pt>
                <c:pt idx="27">
                  <c:v>0.5522388059701493</c:v>
                </c:pt>
                <c:pt idx="28">
                  <c:v>0.5522388059701493</c:v>
                </c:pt>
                <c:pt idx="29">
                  <c:v>0.5522388059701493</c:v>
                </c:pt>
                <c:pt idx="30">
                  <c:v>0.5522388059701493</c:v>
                </c:pt>
                <c:pt idx="31">
                  <c:v>0.5522388059701493</c:v>
                </c:pt>
                <c:pt idx="32">
                  <c:v>0.5522388059701493</c:v>
                </c:pt>
                <c:pt idx="33">
                  <c:v>0.5522388059701493</c:v>
                </c:pt>
                <c:pt idx="34">
                  <c:v>0.5522388059701493</c:v>
                </c:pt>
                <c:pt idx="35">
                  <c:v>0.5522388059701493</c:v>
                </c:pt>
                <c:pt idx="36">
                  <c:v>0.5522388059701493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'SO2 Data'!$E$3:$E$70</c:f>
              <c:numCache>
                <c:ptCount val="68"/>
                <c:pt idx="0">
                  <c:v>0.14925373134328357</c:v>
                </c:pt>
                <c:pt idx="1">
                  <c:v>0.14925373134328357</c:v>
                </c:pt>
                <c:pt idx="2">
                  <c:v>0.14925373134328357</c:v>
                </c:pt>
                <c:pt idx="3">
                  <c:v>0.14925373134328357</c:v>
                </c:pt>
                <c:pt idx="4">
                  <c:v>0.14925373134328357</c:v>
                </c:pt>
                <c:pt idx="5">
                  <c:v>0.14925373134328357</c:v>
                </c:pt>
                <c:pt idx="6">
                  <c:v>0.14925373134328357</c:v>
                </c:pt>
                <c:pt idx="7">
                  <c:v>0.14925373134328357</c:v>
                </c:pt>
                <c:pt idx="8">
                  <c:v>0.14925373134328357</c:v>
                </c:pt>
                <c:pt idx="9">
                  <c:v>0.14925373134328357</c:v>
                </c:pt>
                <c:pt idx="10">
                  <c:v>0.14925373134328357</c:v>
                </c:pt>
                <c:pt idx="11">
                  <c:v>0.14925373134328357</c:v>
                </c:pt>
                <c:pt idx="12">
                  <c:v>0.14925373134328357</c:v>
                </c:pt>
                <c:pt idx="13">
                  <c:v>0.14925373134328357</c:v>
                </c:pt>
                <c:pt idx="14">
                  <c:v>0.14925373134328357</c:v>
                </c:pt>
                <c:pt idx="15">
                  <c:v>0.14925373134328357</c:v>
                </c:pt>
                <c:pt idx="16">
                  <c:v>0.14925373134328357</c:v>
                </c:pt>
                <c:pt idx="17">
                  <c:v>0.14925373134328357</c:v>
                </c:pt>
                <c:pt idx="18">
                  <c:v>0.14925373134328357</c:v>
                </c:pt>
                <c:pt idx="19">
                  <c:v>0.14925373134328357</c:v>
                </c:pt>
                <c:pt idx="20">
                  <c:v>0.14925373134328357</c:v>
                </c:pt>
                <c:pt idx="21">
                  <c:v>0.14925373134328357</c:v>
                </c:pt>
                <c:pt idx="22">
                  <c:v>0.14925373134328357</c:v>
                </c:pt>
                <c:pt idx="23">
                  <c:v>0.14925373134328357</c:v>
                </c:pt>
                <c:pt idx="24">
                  <c:v>0.14925373134328357</c:v>
                </c:pt>
                <c:pt idx="25">
                  <c:v>0.14925373134328357</c:v>
                </c:pt>
                <c:pt idx="26">
                  <c:v>0.14925373134328357</c:v>
                </c:pt>
                <c:pt idx="27">
                  <c:v>0.14925373134328357</c:v>
                </c:pt>
                <c:pt idx="28">
                  <c:v>0.14925373134328357</c:v>
                </c:pt>
                <c:pt idx="29">
                  <c:v>0.14925373134328357</c:v>
                </c:pt>
                <c:pt idx="30">
                  <c:v>0.14925373134328357</c:v>
                </c:pt>
                <c:pt idx="31">
                  <c:v>0.14925373134328357</c:v>
                </c:pt>
                <c:pt idx="32">
                  <c:v>0.14925373134328357</c:v>
                </c:pt>
                <c:pt idx="33">
                  <c:v>0.14925373134328357</c:v>
                </c:pt>
                <c:pt idx="34">
                  <c:v>0.14925373134328357</c:v>
                </c:pt>
                <c:pt idx="35">
                  <c:v>0.14925373134328357</c:v>
                </c:pt>
                <c:pt idx="36">
                  <c:v>0.14925373134328357</c:v>
                </c:pt>
                <c:pt idx="37">
                  <c:v>0.7014925373134329</c:v>
                </c:pt>
                <c:pt idx="38">
                  <c:v>0.7014925373134329</c:v>
                </c:pt>
                <c:pt idx="39">
                  <c:v>0.7014925373134329</c:v>
                </c:pt>
                <c:pt idx="40">
                  <c:v>0.7014925373134329</c:v>
                </c:pt>
                <c:pt idx="41">
                  <c:v>0.7014925373134329</c:v>
                </c:pt>
                <c:pt idx="42">
                  <c:v>0.7014925373134329</c:v>
                </c:pt>
                <c:pt idx="43">
                  <c:v>0.7014925373134329</c:v>
                </c:pt>
                <c:pt idx="44">
                  <c:v>0.7014925373134329</c:v>
                </c:pt>
                <c:pt idx="45">
                  <c:v>0.7014925373134329</c:v>
                </c:pt>
                <c:pt idx="46">
                  <c:v>0.7014925373134329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CC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'SO2 Data'!$F$3:$F$70</c:f>
              <c:numCache>
                <c:ptCount val="68"/>
                <c:pt idx="0">
                  <c:v>0.07462686567164178</c:v>
                </c:pt>
                <c:pt idx="1">
                  <c:v>0.07462686567164178</c:v>
                </c:pt>
                <c:pt idx="2">
                  <c:v>0.07462686567164178</c:v>
                </c:pt>
                <c:pt idx="3">
                  <c:v>0.07462686567164178</c:v>
                </c:pt>
                <c:pt idx="4">
                  <c:v>0.07462686567164178</c:v>
                </c:pt>
                <c:pt idx="5">
                  <c:v>0.07462686567164178</c:v>
                </c:pt>
                <c:pt idx="6">
                  <c:v>0.07462686567164178</c:v>
                </c:pt>
                <c:pt idx="7">
                  <c:v>0.07462686567164178</c:v>
                </c:pt>
                <c:pt idx="8">
                  <c:v>0.07462686567164178</c:v>
                </c:pt>
                <c:pt idx="9">
                  <c:v>0.07462686567164178</c:v>
                </c:pt>
                <c:pt idx="10">
                  <c:v>0.07462686567164178</c:v>
                </c:pt>
                <c:pt idx="11">
                  <c:v>0.07462686567164178</c:v>
                </c:pt>
                <c:pt idx="12">
                  <c:v>0.07462686567164178</c:v>
                </c:pt>
                <c:pt idx="13">
                  <c:v>0.07462686567164178</c:v>
                </c:pt>
                <c:pt idx="14">
                  <c:v>0.07462686567164178</c:v>
                </c:pt>
                <c:pt idx="15">
                  <c:v>0.07462686567164178</c:v>
                </c:pt>
                <c:pt idx="16">
                  <c:v>0.07462686567164178</c:v>
                </c:pt>
                <c:pt idx="17">
                  <c:v>0.07462686567164178</c:v>
                </c:pt>
                <c:pt idx="18">
                  <c:v>0.07462686567164178</c:v>
                </c:pt>
                <c:pt idx="19">
                  <c:v>0.07462686567164178</c:v>
                </c:pt>
                <c:pt idx="20">
                  <c:v>0.07462686567164178</c:v>
                </c:pt>
                <c:pt idx="21">
                  <c:v>0.07462686567164178</c:v>
                </c:pt>
                <c:pt idx="22">
                  <c:v>0.07462686567164178</c:v>
                </c:pt>
                <c:pt idx="23">
                  <c:v>0.07462686567164178</c:v>
                </c:pt>
                <c:pt idx="24">
                  <c:v>0.07462686567164178</c:v>
                </c:pt>
                <c:pt idx="25">
                  <c:v>0.07462686567164178</c:v>
                </c:pt>
                <c:pt idx="26">
                  <c:v>0.07462686567164178</c:v>
                </c:pt>
                <c:pt idx="27">
                  <c:v>0.07462686567164178</c:v>
                </c:pt>
                <c:pt idx="28">
                  <c:v>0.07462686567164178</c:v>
                </c:pt>
                <c:pt idx="29">
                  <c:v>0.07462686567164178</c:v>
                </c:pt>
                <c:pt idx="30">
                  <c:v>0.07462686567164178</c:v>
                </c:pt>
                <c:pt idx="31">
                  <c:v>0.07462686567164178</c:v>
                </c:pt>
                <c:pt idx="32">
                  <c:v>0.07462686567164178</c:v>
                </c:pt>
                <c:pt idx="33">
                  <c:v>0.07462686567164178</c:v>
                </c:pt>
                <c:pt idx="34">
                  <c:v>0.07462686567164178</c:v>
                </c:pt>
                <c:pt idx="35">
                  <c:v>0.07462686567164178</c:v>
                </c:pt>
                <c:pt idx="36">
                  <c:v>0.07462686567164178</c:v>
                </c:pt>
                <c:pt idx="37">
                  <c:v>0.07462686567164178</c:v>
                </c:pt>
                <c:pt idx="38">
                  <c:v>0.07462686567164178</c:v>
                </c:pt>
                <c:pt idx="39">
                  <c:v>0.07462686567164178</c:v>
                </c:pt>
                <c:pt idx="40">
                  <c:v>0.07462686567164178</c:v>
                </c:pt>
                <c:pt idx="41">
                  <c:v>0.07462686567164178</c:v>
                </c:pt>
                <c:pt idx="42">
                  <c:v>0.07462686567164178</c:v>
                </c:pt>
                <c:pt idx="43">
                  <c:v>0.07462686567164178</c:v>
                </c:pt>
                <c:pt idx="44">
                  <c:v>0.07462686567164178</c:v>
                </c:pt>
                <c:pt idx="45">
                  <c:v>0.07462686567164178</c:v>
                </c:pt>
                <c:pt idx="46">
                  <c:v>0.07462686567164178</c:v>
                </c:pt>
                <c:pt idx="47">
                  <c:v>0.7761194029850746</c:v>
                </c:pt>
                <c:pt idx="48">
                  <c:v>0.7761194029850746</c:v>
                </c:pt>
                <c:pt idx="49">
                  <c:v>0.7761194029850746</c:v>
                </c:pt>
                <c:pt idx="50">
                  <c:v>0.7761194029850746</c:v>
                </c:pt>
                <c:pt idx="51">
                  <c:v>0.7761194029850746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'SO2 Data'!$G$3:$G$70</c:f>
              <c:numCache>
                <c:ptCount val="68"/>
                <c:pt idx="0">
                  <c:v>0.07462686567164178</c:v>
                </c:pt>
                <c:pt idx="1">
                  <c:v>0.07462686567164178</c:v>
                </c:pt>
                <c:pt idx="2">
                  <c:v>0.07462686567164178</c:v>
                </c:pt>
                <c:pt idx="3">
                  <c:v>0.07462686567164178</c:v>
                </c:pt>
                <c:pt idx="4">
                  <c:v>0.07462686567164178</c:v>
                </c:pt>
                <c:pt idx="5">
                  <c:v>0.07462686567164178</c:v>
                </c:pt>
                <c:pt idx="6">
                  <c:v>0.07462686567164178</c:v>
                </c:pt>
                <c:pt idx="7">
                  <c:v>0.07462686567164178</c:v>
                </c:pt>
                <c:pt idx="8">
                  <c:v>0.07462686567164178</c:v>
                </c:pt>
                <c:pt idx="9">
                  <c:v>0.07462686567164178</c:v>
                </c:pt>
                <c:pt idx="10">
                  <c:v>0.07462686567164178</c:v>
                </c:pt>
                <c:pt idx="11">
                  <c:v>0.07462686567164178</c:v>
                </c:pt>
                <c:pt idx="12">
                  <c:v>0.07462686567164178</c:v>
                </c:pt>
                <c:pt idx="13">
                  <c:v>0.07462686567164178</c:v>
                </c:pt>
                <c:pt idx="14">
                  <c:v>0.07462686567164178</c:v>
                </c:pt>
                <c:pt idx="15">
                  <c:v>0.07462686567164178</c:v>
                </c:pt>
                <c:pt idx="16">
                  <c:v>0.07462686567164178</c:v>
                </c:pt>
                <c:pt idx="17">
                  <c:v>0.07462686567164178</c:v>
                </c:pt>
                <c:pt idx="18">
                  <c:v>0.07462686567164178</c:v>
                </c:pt>
                <c:pt idx="19">
                  <c:v>0.07462686567164178</c:v>
                </c:pt>
                <c:pt idx="20">
                  <c:v>0.07462686567164178</c:v>
                </c:pt>
                <c:pt idx="21">
                  <c:v>0.07462686567164178</c:v>
                </c:pt>
                <c:pt idx="22">
                  <c:v>0.07462686567164178</c:v>
                </c:pt>
                <c:pt idx="23">
                  <c:v>0.07462686567164178</c:v>
                </c:pt>
                <c:pt idx="24">
                  <c:v>0.07462686567164178</c:v>
                </c:pt>
                <c:pt idx="25">
                  <c:v>0.07462686567164178</c:v>
                </c:pt>
                <c:pt idx="26">
                  <c:v>0.07462686567164178</c:v>
                </c:pt>
                <c:pt idx="27">
                  <c:v>0.07462686567164178</c:v>
                </c:pt>
                <c:pt idx="28">
                  <c:v>0.07462686567164178</c:v>
                </c:pt>
                <c:pt idx="29">
                  <c:v>0.07462686567164178</c:v>
                </c:pt>
                <c:pt idx="30">
                  <c:v>0.07462686567164178</c:v>
                </c:pt>
                <c:pt idx="31">
                  <c:v>0.07462686567164178</c:v>
                </c:pt>
                <c:pt idx="32">
                  <c:v>0.07462686567164178</c:v>
                </c:pt>
                <c:pt idx="33">
                  <c:v>0.07462686567164178</c:v>
                </c:pt>
                <c:pt idx="34">
                  <c:v>0.07462686567164178</c:v>
                </c:pt>
                <c:pt idx="35">
                  <c:v>0.07462686567164178</c:v>
                </c:pt>
                <c:pt idx="36">
                  <c:v>0.07462686567164178</c:v>
                </c:pt>
                <c:pt idx="37">
                  <c:v>0.07462686567164178</c:v>
                </c:pt>
                <c:pt idx="38">
                  <c:v>0.07462686567164178</c:v>
                </c:pt>
                <c:pt idx="39">
                  <c:v>0.07462686567164178</c:v>
                </c:pt>
                <c:pt idx="40">
                  <c:v>0.07462686567164178</c:v>
                </c:pt>
                <c:pt idx="41">
                  <c:v>0.07462686567164178</c:v>
                </c:pt>
                <c:pt idx="42">
                  <c:v>0.07462686567164178</c:v>
                </c:pt>
                <c:pt idx="43">
                  <c:v>0.07462686567164178</c:v>
                </c:pt>
                <c:pt idx="44">
                  <c:v>0.07462686567164178</c:v>
                </c:pt>
                <c:pt idx="45">
                  <c:v>0.07462686567164178</c:v>
                </c:pt>
                <c:pt idx="46">
                  <c:v>0.07462686567164178</c:v>
                </c:pt>
                <c:pt idx="47">
                  <c:v>0.07462686567164178</c:v>
                </c:pt>
                <c:pt idx="48">
                  <c:v>0.07462686567164178</c:v>
                </c:pt>
                <c:pt idx="49">
                  <c:v>0.07462686567164178</c:v>
                </c:pt>
                <c:pt idx="50">
                  <c:v>0.07462686567164178</c:v>
                </c:pt>
                <c:pt idx="51">
                  <c:v>0.07462686567164178</c:v>
                </c:pt>
                <c:pt idx="52">
                  <c:v>0.8507462686567164</c:v>
                </c:pt>
                <c:pt idx="53">
                  <c:v>0.8507462686567164</c:v>
                </c:pt>
                <c:pt idx="54">
                  <c:v>0.8507462686567164</c:v>
                </c:pt>
                <c:pt idx="55">
                  <c:v>0.8507462686567164</c:v>
                </c:pt>
                <c:pt idx="56">
                  <c:v>0.8507462686567164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</c:ser>
        <c:axId val="1193002"/>
        <c:axId val="10737019"/>
      </c:areaChart>
      <c:barChart>
        <c:barDir val="col"/>
        <c:grouping val="clustered"/>
        <c:varyColors val="0"/>
        <c:ser>
          <c:idx val="0"/>
          <c:order val="0"/>
          <c:tx>
            <c:strRef>
              <c:f>'SO2 Data'!$B$2</c:f>
              <c:strCache>
                <c:ptCount val="1"/>
                <c:pt idx="0">
                  <c:v>SO2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'SO2 Data'!$A$3:$A$70</c:f>
              <c:numCache>
                <c:ptCount val="68"/>
                <c:pt idx="0">
                  <c:v>13</c:v>
                </c:pt>
                <c:pt idx="1">
                  <c:v>48</c:v>
                </c:pt>
                <c:pt idx="2">
                  <c:v>7</c:v>
                </c:pt>
                <c:pt idx="3">
                  <c:v>27</c:v>
                </c:pt>
                <c:pt idx="4">
                  <c:v>37</c:v>
                </c:pt>
                <c:pt idx="5">
                  <c:v>38</c:v>
                </c:pt>
                <c:pt idx="6">
                  <c:v>42</c:v>
                </c:pt>
                <c:pt idx="7">
                  <c:v>43</c:v>
                </c:pt>
                <c:pt idx="8">
                  <c:v>45</c:v>
                </c:pt>
                <c:pt idx="9">
                  <c:v>66</c:v>
                </c:pt>
                <c:pt idx="10">
                  <c:v>17</c:v>
                </c:pt>
                <c:pt idx="11">
                  <c:v>59</c:v>
                </c:pt>
                <c:pt idx="12">
                  <c:v>68</c:v>
                </c:pt>
                <c:pt idx="13">
                  <c:v>62</c:v>
                </c:pt>
                <c:pt idx="14">
                  <c:v>9</c:v>
                </c:pt>
                <c:pt idx="15">
                  <c:v>49</c:v>
                </c:pt>
                <c:pt idx="16">
                  <c:v>46</c:v>
                </c:pt>
                <c:pt idx="17">
                  <c:v>60</c:v>
                </c:pt>
                <c:pt idx="18">
                  <c:v>32</c:v>
                </c:pt>
                <c:pt idx="19">
                  <c:v>20</c:v>
                </c:pt>
                <c:pt idx="20">
                  <c:v>16</c:v>
                </c:pt>
                <c:pt idx="21">
                  <c:v>3</c:v>
                </c:pt>
                <c:pt idx="22">
                  <c:v>47</c:v>
                </c:pt>
                <c:pt idx="23">
                  <c:v>6</c:v>
                </c:pt>
                <c:pt idx="24">
                  <c:v>67</c:v>
                </c:pt>
                <c:pt idx="25">
                  <c:v>15</c:v>
                </c:pt>
                <c:pt idx="26">
                  <c:v>36</c:v>
                </c:pt>
                <c:pt idx="27">
                  <c:v>44</c:v>
                </c:pt>
                <c:pt idx="28">
                  <c:v>54</c:v>
                </c:pt>
                <c:pt idx="29">
                  <c:v>14</c:v>
                </c:pt>
                <c:pt idx="30">
                  <c:v>51</c:v>
                </c:pt>
                <c:pt idx="31">
                  <c:v>30</c:v>
                </c:pt>
                <c:pt idx="32">
                  <c:v>31</c:v>
                </c:pt>
                <c:pt idx="33">
                  <c:v>52</c:v>
                </c:pt>
                <c:pt idx="34">
                  <c:v>50</c:v>
                </c:pt>
                <c:pt idx="35">
                  <c:v>53</c:v>
                </c:pt>
                <c:pt idx="36">
                  <c:v>41</c:v>
                </c:pt>
                <c:pt idx="37">
                  <c:v>35</c:v>
                </c:pt>
                <c:pt idx="38">
                  <c:v>8</c:v>
                </c:pt>
                <c:pt idx="39">
                  <c:v>33</c:v>
                </c:pt>
                <c:pt idx="40">
                  <c:v>34</c:v>
                </c:pt>
                <c:pt idx="41">
                  <c:v>26</c:v>
                </c:pt>
                <c:pt idx="42">
                  <c:v>40</c:v>
                </c:pt>
                <c:pt idx="43">
                  <c:v>4</c:v>
                </c:pt>
                <c:pt idx="44">
                  <c:v>39</c:v>
                </c:pt>
                <c:pt idx="45">
                  <c:v>55</c:v>
                </c:pt>
                <c:pt idx="46">
                  <c:v>28</c:v>
                </c:pt>
                <c:pt idx="47">
                  <c:v>65</c:v>
                </c:pt>
                <c:pt idx="48">
                  <c:v>19</c:v>
                </c:pt>
                <c:pt idx="49">
                  <c:v>61</c:v>
                </c:pt>
                <c:pt idx="50">
                  <c:v>22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24</c:v>
                </c:pt>
                <c:pt idx="55">
                  <c:v>25</c:v>
                </c:pt>
                <c:pt idx="56">
                  <c:v>58</c:v>
                </c:pt>
                <c:pt idx="57">
                  <c:v>23</c:v>
                </c:pt>
                <c:pt idx="58">
                  <c:v>5</c:v>
                </c:pt>
                <c:pt idx="59">
                  <c:v>21</c:v>
                </c:pt>
                <c:pt idx="60">
                  <c:v>18</c:v>
                </c:pt>
                <c:pt idx="61">
                  <c:v>1</c:v>
                </c:pt>
                <c:pt idx="62">
                  <c:v>2</c:v>
                </c:pt>
                <c:pt idx="63">
                  <c:v>56</c:v>
                </c:pt>
                <c:pt idx="64">
                  <c:v>57</c:v>
                </c:pt>
                <c:pt idx="65">
                  <c:v>63</c:v>
                </c:pt>
                <c:pt idx="66">
                  <c:v>64</c:v>
                </c:pt>
              </c:numCache>
            </c:numRef>
          </c:cat>
          <c:val>
            <c:numRef>
              <c:f>'SO2 Data'!$B$3:$B$70</c:f>
              <c:numCache>
                <c:ptCount val="68"/>
                <c:pt idx="0">
                  <c:v>0.0005318830849024451</c:v>
                </c:pt>
                <c:pt idx="1">
                  <c:v>0.0005664271002972698</c:v>
                </c:pt>
                <c:pt idx="2">
                  <c:v>0.0005853658536585366</c:v>
                </c:pt>
                <c:pt idx="3">
                  <c:v>0.000588235294117647</c:v>
                </c:pt>
                <c:pt idx="4">
                  <c:v>0.000588235294117647</c:v>
                </c:pt>
                <c:pt idx="5">
                  <c:v>0.000588235294117647</c:v>
                </c:pt>
                <c:pt idx="6">
                  <c:v>0.000588235294117647</c:v>
                </c:pt>
                <c:pt idx="7">
                  <c:v>0.000588235294117647</c:v>
                </c:pt>
                <c:pt idx="8">
                  <c:v>0.000588235294117647</c:v>
                </c:pt>
                <c:pt idx="9">
                  <c:v>0.00059</c:v>
                </c:pt>
                <c:pt idx="10">
                  <c:v>0.000609407731860598</c:v>
                </c:pt>
                <c:pt idx="11">
                  <c:v>0.0006514233600416912</c:v>
                </c:pt>
                <c:pt idx="12">
                  <c:v>0.0007</c:v>
                </c:pt>
                <c:pt idx="13">
                  <c:v>0.0010075972835177235</c:v>
                </c:pt>
                <c:pt idx="14">
                  <c:v>0.0010433057413253303</c:v>
                </c:pt>
                <c:pt idx="15">
                  <c:v>0.001177675860093721</c:v>
                </c:pt>
                <c:pt idx="16">
                  <c:v>0.0013899999999999997</c:v>
                </c:pt>
                <c:pt idx="17">
                  <c:v>0.0015082293199293367</c:v>
                </c:pt>
                <c:pt idx="18">
                  <c:v>0.0021324912416252344</c:v>
                </c:pt>
                <c:pt idx="19">
                  <c:v>0.0034</c:v>
                </c:pt>
                <c:pt idx="20">
                  <c:v>0.003974208677490876</c:v>
                </c:pt>
                <c:pt idx="21">
                  <c:v>0.011</c:v>
                </c:pt>
                <c:pt idx="22">
                  <c:v>0.0173</c:v>
                </c:pt>
                <c:pt idx="23">
                  <c:v>0.02357256655837979</c:v>
                </c:pt>
                <c:pt idx="24">
                  <c:v>0.024583333333333336</c:v>
                </c:pt>
                <c:pt idx="25">
                  <c:v>0.04674425241618891</c:v>
                </c:pt>
                <c:pt idx="26">
                  <c:v>0.08</c:v>
                </c:pt>
                <c:pt idx="27">
                  <c:v>0.1</c:v>
                </c:pt>
                <c:pt idx="28">
                  <c:v>0.11576809913587116</c:v>
                </c:pt>
                <c:pt idx="29">
                  <c:v>0.1359932809153823</c:v>
                </c:pt>
                <c:pt idx="30">
                  <c:v>0.14506841102097517</c:v>
                </c:pt>
                <c:pt idx="31">
                  <c:v>0.203644872597094</c:v>
                </c:pt>
                <c:pt idx="32">
                  <c:v>0.2102662593926618</c:v>
                </c:pt>
                <c:pt idx="33">
                  <c:v>0.21588473270522285</c:v>
                </c:pt>
                <c:pt idx="34">
                  <c:v>0.21979999999999994</c:v>
                </c:pt>
                <c:pt idx="35">
                  <c:v>0.21979999999999994</c:v>
                </c:pt>
                <c:pt idx="36">
                  <c:v>0.2522640626546415</c:v>
                </c:pt>
                <c:pt idx="37">
                  <c:v>0.31</c:v>
                </c:pt>
                <c:pt idx="38">
                  <c:v>0.3431636842959142</c:v>
                </c:pt>
                <c:pt idx="39">
                  <c:v>0.34718252769129204</c:v>
                </c:pt>
                <c:pt idx="40">
                  <c:v>0.3677625793932831</c:v>
                </c:pt>
                <c:pt idx="41">
                  <c:v>0.37525343117466337</c:v>
                </c:pt>
                <c:pt idx="42">
                  <c:v>0.44</c:v>
                </c:pt>
                <c:pt idx="43">
                  <c:v>0.46238495274228747</c:v>
                </c:pt>
                <c:pt idx="44">
                  <c:v>0.47</c:v>
                </c:pt>
                <c:pt idx="45">
                  <c:v>0.47</c:v>
                </c:pt>
                <c:pt idx="46">
                  <c:v>0.4707415325284984</c:v>
                </c:pt>
                <c:pt idx="47">
                  <c:v>0.5009993501670998</c:v>
                </c:pt>
                <c:pt idx="48">
                  <c:v>0.5492456836375764</c:v>
                </c:pt>
                <c:pt idx="49">
                  <c:v>0.65</c:v>
                </c:pt>
                <c:pt idx="50">
                  <c:v>0.6716737011797962</c:v>
                </c:pt>
                <c:pt idx="51">
                  <c:v>0.6844179206999736</c:v>
                </c:pt>
                <c:pt idx="52">
                  <c:v>0.7059390965818485</c:v>
                </c:pt>
                <c:pt idx="53">
                  <c:v>0.7059390965818485</c:v>
                </c:pt>
                <c:pt idx="54">
                  <c:v>0.7266</c:v>
                </c:pt>
                <c:pt idx="55">
                  <c:v>0.7266</c:v>
                </c:pt>
                <c:pt idx="56">
                  <c:v>0.8114664624985358</c:v>
                </c:pt>
                <c:pt idx="57">
                  <c:v>0.902829735479399</c:v>
                </c:pt>
                <c:pt idx="58">
                  <c:v>1.2794287919722114</c:v>
                </c:pt>
                <c:pt idx="59">
                  <c:v>1.292816689312235</c:v>
                </c:pt>
                <c:pt idx="60">
                  <c:v>1.3836062329732464</c:v>
                </c:pt>
                <c:pt idx="61">
                  <c:v>1.6705</c:v>
                </c:pt>
                <c:pt idx="62">
                  <c:v>1.6705</c:v>
                </c:pt>
                <c:pt idx="63">
                  <c:v>1.7629119248875817</c:v>
                </c:pt>
                <c:pt idx="64">
                  <c:v>1.7629119248875817</c:v>
                </c:pt>
                <c:pt idx="65">
                  <c:v>2.7021469191328924</c:v>
                </c:pt>
                <c:pt idx="66">
                  <c:v>2.7021469191328924</c:v>
                </c:pt>
              </c:numCache>
            </c:numRef>
          </c:val>
        </c:ser>
        <c:axId val="29524308"/>
        <c:axId val="64392181"/>
      </c:barChart>
      <c:catAx>
        <c:axId val="29524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BOILER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392181"/>
        <c:crosses val="autoZero"/>
        <c:auto val="1"/>
        <c:lblOffset val="100"/>
        <c:tickLblSkip val="1"/>
        <c:noMultiLvlLbl val="0"/>
      </c:catAx>
      <c:valAx>
        <c:axId val="64392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LB/MMBTU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24308"/>
        <c:crossesAt val="1"/>
        <c:crossBetween val="between"/>
        <c:dispUnits/>
      </c:valAx>
      <c:catAx>
        <c:axId val="1193002"/>
        <c:scaling>
          <c:orientation val="minMax"/>
        </c:scaling>
        <c:axPos val="b"/>
        <c:delete val="1"/>
        <c:majorTickMark val="out"/>
        <c:minorTickMark val="none"/>
        <c:tickLblPos val="nextTo"/>
        <c:crossAx val="10737019"/>
        <c:crosses val="autoZero"/>
        <c:auto val="1"/>
        <c:lblOffset val="100"/>
        <c:noMultiLvlLbl val="0"/>
      </c:catAx>
      <c:valAx>
        <c:axId val="107370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9300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7"/>
  <sheetViews>
    <sheetView tabSelected="1" workbookViewId="0" zoomScale="85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0.0935</cdr:x>
      <cdr:y>0.5665</cdr:y>
    </cdr:from>
    <cdr:to>
      <cdr:x>0.28425</cdr:x>
      <cdr:y>0.60075</cdr:y>
    </cdr:to>
    <cdr:sp textlink="'PM Data'!$C$2">
      <cdr:nvSpPr>
        <cdr:cNvPr id="1" name="TextBox 1"/>
        <cdr:cNvSpPr txBox="1">
          <a:spLocks noChangeArrowheads="1"/>
        </cdr:cNvSpPr>
      </cdr:nvSpPr>
      <cdr:spPr>
        <a:xfrm>
          <a:off x="809625" y="3352800"/>
          <a:ext cx="1657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f36dc736-fef6-4629-9d3f-a7b855d2874c}" type="TxLink">
            <a:rPr lang="en-US" cap="none" sz="1000" b="1" i="0" u="none" baseline="0">
              <a:latin typeface="Arial"/>
              <a:ea typeface="Arial"/>
              <a:cs typeface="Arial"/>
            </a:rPr>
            <a:t>&lt; 0.025 lb/MMBTU   47.06%</a:t>
          </a:fld>
        </a:p>
      </cdr:txBody>
    </cdr:sp>
  </cdr:relSizeAnchor>
  <cdr:relSizeAnchor xmlns:cdr="http://schemas.openxmlformats.org/drawingml/2006/chartDrawing">
    <cdr:from>
      <cdr:x>0.0935</cdr:x>
      <cdr:y>0.36075</cdr:y>
    </cdr:from>
    <cdr:to>
      <cdr:x>0.2765</cdr:x>
      <cdr:y>0.395</cdr:y>
    </cdr:to>
    <cdr:sp textlink="'PM Data'!$D$2">
      <cdr:nvSpPr>
        <cdr:cNvPr id="2" name="TextBox 2"/>
        <cdr:cNvSpPr txBox="1">
          <a:spLocks noChangeArrowheads="1"/>
        </cdr:cNvSpPr>
      </cdr:nvSpPr>
      <cdr:spPr>
        <a:xfrm>
          <a:off x="809625" y="2133600"/>
          <a:ext cx="1590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208443ff-e34f-474d-a680-e643984c33e0}" type="TxLink">
            <a:rPr lang="en-US" cap="none" sz="1000" b="1" i="0" u="none" baseline="0">
              <a:latin typeface="Arial"/>
              <a:ea typeface="Arial"/>
              <a:cs typeface="Arial"/>
            </a:rPr>
            <a:t>&lt; 0.05 lb/MMBTU   72.06%</a:t>
          </a:fld>
        </a:p>
      </cdr:txBody>
    </cdr:sp>
  </cdr:relSizeAnchor>
  <cdr:relSizeAnchor xmlns:cdr="http://schemas.openxmlformats.org/drawingml/2006/chartDrawing">
    <cdr:from>
      <cdr:x>0.0935</cdr:x>
      <cdr:y>0.28675</cdr:y>
    </cdr:from>
    <cdr:to>
      <cdr:x>0.2765</cdr:x>
      <cdr:y>0.321</cdr:y>
    </cdr:to>
    <cdr:sp textlink="'PM Data'!$E$2">
      <cdr:nvSpPr>
        <cdr:cNvPr id="3" name="TextBox 3"/>
        <cdr:cNvSpPr txBox="1">
          <a:spLocks noChangeArrowheads="1"/>
        </cdr:cNvSpPr>
      </cdr:nvSpPr>
      <cdr:spPr>
        <a:xfrm>
          <a:off x="809625" y="1695450"/>
          <a:ext cx="1590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9faab348-4b8b-403e-9317-edc89c697a45}" type="TxLink">
            <a:rPr lang="en-US" cap="none" sz="1000" b="1" i="0" u="none" baseline="0">
              <a:latin typeface="Arial"/>
              <a:ea typeface="Arial"/>
              <a:cs typeface="Arial"/>
            </a:rPr>
            <a:t>&lt; 0.07 lb/MMBTU   80.88%</a:t>
          </a:fld>
        </a:p>
      </cdr:txBody>
    </cdr:sp>
  </cdr:relSizeAnchor>
  <cdr:relSizeAnchor xmlns:cdr="http://schemas.openxmlformats.org/drawingml/2006/chartDrawing">
    <cdr:from>
      <cdr:x>0.0935</cdr:x>
      <cdr:y>0.21125</cdr:y>
    </cdr:from>
    <cdr:to>
      <cdr:x>0.30425</cdr:x>
      <cdr:y>0.2635</cdr:y>
    </cdr:to>
    <cdr:sp textlink="'PM Data'!$F$2">
      <cdr:nvSpPr>
        <cdr:cNvPr id="4" name="TextBox 4"/>
        <cdr:cNvSpPr txBox="1">
          <a:spLocks noChangeArrowheads="1"/>
        </cdr:cNvSpPr>
      </cdr:nvSpPr>
      <cdr:spPr>
        <a:xfrm>
          <a:off x="809625" y="1247775"/>
          <a:ext cx="18288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6339ed33-8312-44bc-8fe6-b682375a9c01}" type="TxLink">
            <a:rPr lang="en-US" cap="none" sz="1000" b="1" i="0" u="none" baseline="0">
              <a:latin typeface="Arial"/>
              <a:ea typeface="Arial"/>
              <a:cs typeface="Arial"/>
            </a:rPr>
            <a:t>&lt; 0.1 lb/MMBTU   89.71%</a:t>
          </a:fld>
        </a:p>
      </cdr:txBody>
    </cdr:sp>
  </cdr:relSizeAnchor>
  <cdr:relSizeAnchor xmlns:cdr="http://schemas.openxmlformats.org/drawingml/2006/chartDrawing">
    <cdr:from>
      <cdr:x>0.0935</cdr:x>
      <cdr:y>0.16925</cdr:y>
    </cdr:from>
    <cdr:to>
      <cdr:x>0.30425</cdr:x>
      <cdr:y>0.2215</cdr:y>
    </cdr:to>
    <cdr:sp textlink="'PM Data'!$G$2">
      <cdr:nvSpPr>
        <cdr:cNvPr id="5" name="TextBox 5"/>
        <cdr:cNvSpPr txBox="1">
          <a:spLocks noChangeArrowheads="1"/>
        </cdr:cNvSpPr>
      </cdr:nvSpPr>
      <cdr:spPr>
        <a:xfrm>
          <a:off x="809625" y="1000125"/>
          <a:ext cx="18288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575289d0-ebfd-49ed-9b82-16f398a9532c}" type="TxLink">
            <a:rPr lang="en-US" cap="none" sz="1000" b="1" i="0" u="none" baseline="0">
              <a:latin typeface="Arial"/>
              <a:ea typeface="Arial"/>
              <a:cs typeface="Arial"/>
            </a:rPr>
            <a:t>&lt; 0.125 lb/MMBTU   92.65%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</cdr:x>
      <cdr:y>0.78875</cdr:y>
    </cdr:from>
    <cdr:to>
      <cdr:x>0.25425</cdr:x>
      <cdr:y>0.823</cdr:y>
    </cdr:to>
    <cdr:sp textlink="'NOx Data'!$C$2">
      <cdr:nvSpPr>
        <cdr:cNvPr id="1" name="TextBox 1"/>
        <cdr:cNvSpPr txBox="1">
          <a:spLocks noChangeArrowheads="1"/>
        </cdr:cNvSpPr>
      </cdr:nvSpPr>
      <cdr:spPr>
        <a:xfrm>
          <a:off x="685800" y="4676775"/>
          <a:ext cx="1514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1873c5da-fdb5-4122-b8d8-7ae00c5f3322}" type="TxLink">
            <a:rPr lang="en-US" cap="none" sz="1000" b="1" i="0" u="none" baseline="0">
              <a:latin typeface="Arial"/>
              <a:ea typeface="Arial"/>
              <a:cs typeface="Arial"/>
            </a:rPr>
            <a:t>&lt; 0.1 lb/MMBTU   16.18%</a:t>
          </a:fld>
        </a:p>
      </cdr:txBody>
    </cdr:sp>
  </cdr:relSizeAnchor>
  <cdr:relSizeAnchor xmlns:cdr="http://schemas.openxmlformats.org/drawingml/2006/chartDrawing">
    <cdr:from>
      <cdr:x>0.08</cdr:x>
      <cdr:y>0.71</cdr:y>
    </cdr:from>
    <cdr:to>
      <cdr:x>0.25425</cdr:x>
      <cdr:y>0.74425</cdr:y>
    </cdr:to>
    <cdr:sp textlink="'NOx Data'!$D$2">
      <cdr:nvSpPr>
        <cdr:cNvPr id="2" name="TextBox 2"/>
        <cdr:cNvSpPr txBox="1">
          <a:spLocks noChangeArrowheads="1"/>
        </cdr:cNvSpPr>
      </cdr:nvSpPr>
      <cdr:spPr>
        <a:xfrm>
          <a:off x="685800" y="4210050"/>
          <a:ext cx="1514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578cdcd7-6719-450a-8507-4f2508d5dea1}" type="TxLink">
            <a:rPr lang="en-US" cap="none" sz="1000" b="1" i="0" u="none" baseline="0">
              <a:latin typeface="Arial"/>
              <a:ea typeface="Arial"/>
              <a:cs typeface="Arial"/>
            </a:rPr>
            <a:t>&lt; 0.2 lb/MMBTU   26.47%</a:t>
          </a:fld>
        </a:p>
      </cdr:txBody>
    </cdr:sp>
  </cdr:relSizeAnchor>
  <cdr:relSizeAnchor xmlns:cdr="http://schemas.openxmlformats.org/drawingml/2006/chartDrawing">
    <cdr:from>
      <cdr:x>0.08</cdr:x>
      <cdr:y>0.47475</cdr:y>
    </cdr:from>
    <cdr:to>
      <cdr:x>0.25425</cdr:x>
      <cdr:y>0.509</cdr:y>
    </cdr:to>
    <cdr:sp textlink="'NOx Data'!$E$2">
      <cdr:nvSpPr>
        <cdr:cNvPr id="3" name="TextBox 3"/>
        <cdr:cNvSpPr txBox="1">
          <a:spLocks noChangeArrowheads="1"/>
        </cdr:cNvSpPr>
      </cdr:nvSpPr>
      <cdr:spPr>
        <a:xfrm>
          <a:off x="685800" y="2809875"/>
          <a:ext cx="1514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ca1f5870-367e-4cd5-9222-92627a8bcae1}" type="TxLink">
            <a:rPr lang="en-US" cap="none" sz="1000" b="1" i="0" u="none" baseline="0">
              <a:latin typeface="Arial"/>
              <a:ea typeface="Arial"/>
              <a:cs typeface="Arial"/>
            </a:rPr>
            <a:t>&lt; 0.3 lb/MMBTU   55.88%</a:t>
          </a:fld>
        </a:p>
      </cdr:txBody>
    </cdr:sp>
  </cdr:relSizeAnchor>
  <cdr:relSizeAnchor xmlns:cdr="http://schemas.openxmlformats.org/drawingml/2006/chartDrawing">
    <cdr:from>
      <cdr:x>0.08</cdr:x>
      <cdr:y>0.2845</cdr:y>
    </cdr:from>
    <cdr:to>
      <cdr:x>0.266</cdr:x>
      <cdr:y>0.33675</cdr:y>
    </cdr:to>
    <cdr:sp textlink="'NOx Data'!$F$2">
      <cdr:nvSpPr>
        <cdr:cNvPr id="4" name="TextBox 4"/>
        <cdr:cNvSpPr txBox="1">
          <a:spLocks noChangeArrowheads="1"/>
        </cdr:cNvSpPr>
      </cdr:nvSpPr>
      <cdr:spPr>
        <a:xfrm>
          <a:off x="685800" y="1685925"/>
          <a:ext cx="16097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989e2e16-7278-4440-ac1b-74fa8ddb1f83}" type="TxLink">
            <a:rPr lang="en-US" cap="none" sz="1000" b="1" i="0" u="none" baseline="0">
              <a:latin typeface="Arial"/>
              <a:ea typeface="Arial"/>
              <a:cs typeface="Arial"/>
            </a:rPr>
            <a:t>&lt; 0.4 lb/MMBTU   80.88%</a:t>
          </a:fld>
        </a:p>
      </cdr:txBody>
    </cdr:sp>
  </cdr:relSizeAnchor>
  <cdr:relSizeAnchor xmlns:cdr="http://schemas.openxmlformats.org/drawingml/2006/chartDrawing">
    <cdr:from>
      <cdr:x>0.08</cdr:x>
      <cdr:y>0.19025</cdr:y>
    </cdr:from>
    <cdr:to>
      <cdr:x>0.288</cdr:x>
      <cdr:y>0.2425</cdr:y>
    </cdr:to>
    <cdr:sp textlink="'NOx Data'!$G$2">
      <cdr:nvSpPr>
        <cdr:cNvPr id="5" name="TextBox 5"/>
        <cdr:cNvSpPr txBox="1">
          <a:spLocks noChangeArrowheads="1"/>
        </cdr:cNvSpPr>
      </cdr:nvSpPr>
      <cdr:spPr>
        <a:xfrm>
          <a:off x="685800" y="1123950"/>
          <a:ext cx="18002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c084a720-f99f-471d-8464-fafa6a278a4e}" type="TxLink">
            <a:rPr lang="en-US" cap="none" sz="1000" b="1" i="0" u="none" baseline="0">
              <a:latin typeface="Arial"/>
              <a:ea typeface="Arial"/>
              <a:cs typeface="Arial"/>
            </a:rPr>
            <a:t>&lt; 0.5 lb/MMBTU   92.65%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</cdr:x>
      <cdr:y>0.56825</cdr:y>
    </cdr:from>
    <cdr:to>
      <cdr:x>0.2465</cdr:x>
      <cdr:y>0.6025</cdr:y>
    </cdr:to>
    <cdr:sp textlink="'SO2 Data'!$C$2">
      <cdr:nvSpPr>
        <cdr:cNvPr id="1" name="TextBox 1"/>
        <cdr:cNvSpPr txBox="1">
          <a:spLocks noChangeArrowheads="1"/>
        </cdr:cNvSpPr>
      </cdr:nvSpPr>
      <cdr:spPr>
        <a:xfrm>
          <a:off x="685800" y="3371850"/>
          <a:ext cx="1447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a70cabfa-dd59-404b-8e5c-902fc43be937}" type="TxLink">
            <a:rPr lang="en-US" cap="none" sz="1000" b="1" i="0" u="none" baseline="0">
              <a:latin typeface="Arial"/>
              <a:ea typeface="Arial"/>
              <a:cs typeface="Arial"/>
            </a:rPr>
            <a:t>&lt; 0.1 lb/MMBTU   40.3%</a:t>
          </a:fld>
        </a:p>
      </cdr:txBody>
    </cdr:sp>
  </cdr:relSizeAnchor>
  <cdr:relSizeAnchor xmlns:cdr="http://schemas.openxmlformats.org/drawingml/2006/chartDrawing">
    <cdr:from>
      <cdr:x>0.08</cdr:x>
      <cdr:y>0.434</cdr:y>
    </cdr:from>
    <cdr:to>
      <cdr:x>0.25425</cdr:x>
      <cdr:y>0.46825</cdr:y>
    </cdr:to>
    <cdr:sp textlink="'SO2 Data'!$D$2">
      <cdr:nvSpPr>
        <cdr:cNvPr id="2" name="TextBox 2"/>
        <cdr:cNvSpPr txBox="1">
          <a:spLocks noChangeArrowheads="1"/>
        </cdr:cNvSpPr>
      </cdr:nvSpPr>
      <cdr:spPr>
        <a:xfrm>
          <a:off x="685800" y="2571750"/>
          <a:ext cx="1514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03d642dd-abfa-48ce-ad29-dde8acebfb9d}" type="TxLink">
            <a:rPr lang="en-US" cap="none" sz="1000" b="1" i="0" u="none" baseline="0">
              <a:latin typeface="Arial"/>
              <a:ea typeface="Arial"/>
              <a:cs typeface="Arial"/>
            </a:rPr>
            <a:t>&lt; 0.3 lb/MMBTU   55.22%</a:t>
          </a:fld>
        </a:p>
      </cdr:txBody>
    </cdr:sp>
  </cdr:relSizeAnchor>
  <cdr:relSizeAnchor xmlns:cdr="http://schemas.openxmlformats.org/drawingml/2006/chartDrawing">
    <cdr:from>
      <cdr:x>0.08</cdr:x>
      <cdr:y>0.307</cdr:y>
    </cdr:from>
    <cdr:to>
      <cdr:x>0.25425</cdr:x>
      <cdr:y>0.34125</cdr:y>
    </cdr:to>
    <cdr:sp textlink="'SO2 Data'!$E$2">
      <cdr:nvSpPr>
        <cdr:cNvPr id="3" name="TextBox 3"/>
        <cdr:cNvSpPr txBox="1">
          <a:spLocks noChangeArrowheads="1"/>
        </cdr:cNvSpPr>
      </cdr:nvSpPr>
      <cdr:spPr>
        <a:xfrm>
          <a:off x="685800" y="1819275"/>
          <a:ext cx="1514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cebb57ab-32ff-4296-ad7e-fea1e6535481}" type="TxLink">
            <a:rPr lang="en-US" cap="none" sz="1000" b="1" i="0" u="none" baseline="0">
              <a:latin typeface="Arial"/>
              <a:ea typeface="Arial"/>
              <a:cs typeface="Arial"/>
            </a:rPr>
            <a:t>&lt; 0.5 lb/MMBTU   70.15%</a:t>
          </a:fld>
        </a:p>
      </cdr:txBody>
    </cdr:sp>
  </cdr:relSizeAnchor>
  <cdr:relSizeAnchor xmlns:cdr="http://schemas.openxmlformats.org/drawingml/2006/chartDrawing">
    <cdr:from>
      <cdr:x>0.08</cdr:x>
      <cdr:y>0.23775</cdr:y>
    </cdr:from>
    <cdr:to>
      <cdr:x>0.266</cdr:x>
      <cdr:y>0.29</cdr:y>
    </cdr:to>
    <cdr:sp textlink="'SO2 Data'!$F$2">
      <cdr:nvSpPr>
        <cdr:cNvPr id="4" name="TextBox 4"/>
        <cdr:cNvSpPr txBox="1">
          <a:spLocks noChangeArrowheads="1"/>
        </cdr:cNvSpPr>
      </cdr:nvSpPr>
      <cdr:spPr>
        <a:xfrm>
          <a:off x="685800" y="1409700"/>
          <a:ext cx="16097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c847a57c-b9d5-4a69-803f-b30d4bacb820}" type="TxLink">
            <a:rPr lang="en-US" cap="none" sz="1000" b="1" i="0" u="none" baseline="0">
              <a:latin typeface="Arial"/>
              <a:ea typeface="Arial"/>
              <a:cs typeface="Arial"/>
            </a:rPr>
            <a:t>&lt; 0.7 lb/MMBTU   77.61%</a:t>
          </a:fld>
        </a:p>
      </cdr:txBody>
    </cdr:sp>
  </cdr:relSizeAnchor>
  <cdr:relSizeAnchor xmlns:cdr="http://schemas.openxmlformats.org/drawingml/2006/chartDrawing">
    <cdr:from>
      <cdr:x>0.08</cdr:x>
      <cdr:y>0.17075</cdr:y>
    </cdr:from>
    <cdr:to>
      <cdr:x>0.288</cdr:x>
      <cdr:y>0.22225</cdr:y>
    </cdr:to>
    <cdr:sp textlink="'SO2 Data'!$G$2">
      <cdr:nvSpPr>
        <cdr:cNvPr id="5" name="TextBox 5"/>
        <cdr:cNvSpPr txBox="1">
          <a:spLocks noChangeArrowheads="1"/>
        </cdr:cNvSpPr>
      </cdr:nvSpPr>
      <cdr:spPr>
        <a:xfrm>
          <a:off x="685800" y="1009650"/>
          <a:ext cx="1800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d5df4eca-6dc3-4189-85f4-0c1311db5d81}" type="TxLink">
            <a:rPr lang="en-US" cap="none" sz="1000" b="1" i="0" u="none" baseline="0">
              <a:latin typeface="Arial"/>
              <a:ea typeface="Arial"/>
              <a:cs typeface="Arial"/>
            </a:rPr>
            <a:t>&lt; 0.9 lb/MMBTU   85.07%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70"/>
  <sheetViews>
    <sheetView workbookViewId="0" topLeftCell="A1">
      <selection activeCell="A1" sqref="A1"/>
    </sheetView>
  </sheetViews>
  <sheetFormatPr defaultColWidth="9.140625" defaultRowHeight="12.75"/>
  <cols>
    <col min="1" max="2" width="8.7109375" style="14" customWidth="1"/>
    <col min="3" max="8" width="8.7109375" style="23" customWidth="1"/>
    <col min="9" max="12" width="8.7109375" style="24" customWidth="1"/>
    <col min="13" max="13" width="8.7109375" style="23" customWidth="1"/>
    <col min="14" max="16384" width="3.8515625" style="25" customWidth="1"/>
  </cols>
  <sheetData>
    <row r="1" spans="3:7" ht="12.75">
      <c r="C1" s="23">
        <v>0.025</v>
      </c>
      <c r="D1" s="23">
        <v>0.05</v>
      </c>
      <c r="E1" s="23">
        <v>0.07</v>
      </c>
      <c r="F1" s="23">
        <v>0.1</v>
      </c>
      <c r="G1" s="23">
        <v>0.125</v>
      </c>
    </row>
    <row r="2" spans="1:12" ht="12.75">
      <c r="A2" s="14" t="s">
        <v>24</v>
      </c>
      <c r="B2" s="14" t="s">
        <v>0</v>
      </c>
      <c r="C2" s="26" t="str">
        <f>"&lt; "&amp;C1&amp;" lb/MMBTU   "&amp;ROUND(MAX(C3:C70),4)*100&amp;"%"</f>
        <v>&lt; 0.025 lb/MMBTU   47.06%</v>
      </c>
      <c r="D2" s="26" t="str">
        <f>"&lt; "&amp;D1&amp;" lb/MMBTU   "&amp;ROUND(MAX(D3:D70),4)*100&amp;"%"</f>
        <v>&lt; 0.05 lb/MMBTU   72.06%</v>
      </c>
      <c r="E2" s="26" t="str">
        <f>"&lt; "&amp;E1&amp;" lb/MMBTU   "&amp;ROUND(MAX(E3:E70),4)*100&amp;"%"</f>
        <v>&lt; 0.07 lb/MMBTU   80.88%</v>
      </c>
      <c r="F2" s="26" t="str">
        <f>"&lt; "&amp;F1&amp;" lb/MMBTU   "&amp;ROUND(MAX(F3:F70),4)*100&amp;"%"</f>
        <v>&lt; 0.1 lb/MMBTU   89.71%</v>
      </c>
      <c r="G2" s="26" t="str">
        <f>"&lt; "&amp;G1&amp;" lb/MMBTU   "&amp;ROUND(MAX(G3:G70),4)*100&amp;"%"</f>
        <v>&lt; 0.125 lb/MMBTU   92.65%</v>
      </c>
      <c r="I2" s="22" t="s">
        <v>0</v>
      </c>
      <c r="J2" s="22"/>
      <c r="K2" s="22"/>
      <c r="L2" s="22"/>
    </row>
    <row r="3" spans="1:22" ht="12.75">
      <c r="A3" s="14">
        <v>44</v>
      </c>
      <c r="B3" s="15">
        <f>VLOOKUP($A3,'Boiler IDs'!$Z$3:$AC$70,2)</f>
        <v>0.002</v>
      </c>
      <c r="C3" s="23">
        <f aca="true" t="shared" si="0" ref="C3:C34">IF(B3&lt;C$1,$L$7,"")</f>
        <v>0.47058823529411764</v>
      </c>
      <c r="D3" s="23">
        <f aca="true" t="shared" si="1" ref="D3:D34">IF(B3&lt;D$1,IF(C3="",$L$7+$L$8,$L$7+$L$8-C3),"")</f>
        <v>0.25</v>
      </c>
      <c r="E3" s="23">
        <f aca="true" t="shared" si="2" ref="E3:E34">IF(B3&lt;E$1,IF(D3="",$L$7+$L$8+$L$9,$L$7+$L$8+$L$9-SUM(C3:D3)),"")</f>
        <v>0.08823529411764708</v>
      </c>
      <c r="F3" s="23">
        <f aca="true" t="shared" si="3" ref="F3:F34">IF(B3&lt;F$1,IF(E3="",$L$7+$L$8+$L$9+$L$10,$L$7+$L$8+$L$9+$L$10-SUM(C3:E3)),"")</f>
        <v>0.08823529411764708</v>
      </c>
      <c r="G3" s="23">
        <f>IF(B3&lt;G$1,IF(F3="",$L$7+$L$8+$L$9+$L$10+$L$11,$L$7+$L$8+$L$9+$L$10+$L$11-SUM(C3:F3)),"")</f>
        <v>0.02941176470588236</v>
      </c>
      <c r="J3" s="24" t="s">
        <v>5</v>
      </c>
      <c r="K3" s="16">
        <f>COUNT(B3:B70)</f>
        <v>68</v>
      </c>
      <c r="Q3" s="2"/>
      <c r="R3" s="2"/>
      <c r="U3" s="2"/>
      <c r="V3" s="1"/>
    </row>
    <row r="4" spans="1:22" ht="12.75">
      <c r="A4" s="14">
        <v>7</v>
      </c>
      <c r="B4" s="15">
        <f>VLOOKUP($A4,'Boiler IDs'!$Z$3:$AC$70,2)</f>
        <v>0.0021463414634146343</v>
      </c>
      <c r="C4" s="23">
        <f t="shared" si="0"/>
        <v>0.47058823529411764</v>
      </c>
      <c r="D4" s="23">
        <f t="shared" si="1"/>
        <v>0.25</v>
      </c>
      <c r="E4" s="23">
        <f t="shared" si="2"/>
        <v>0.08823529411764708</v>
      </c>
      <c r="F4" s="23">
        <f t="shared" si="3"/>
        <v>0.08823529411764708</v>
      </c>
      <c r="G4" s="23">
        <f aca="true" t="shared" si="4" ref="G4:G67">IF(B4&lt;G$1,IF(F4="",$L$7+$L$8+$L$9+$L$10+$L$11,$L$7+$L$8+$L$9+$L$10+$L$11-SUM(C4:F4)),"")</f>
        <v>0.02941176470588236</v>
      </c>
      <c r="J4" s="24" t="s">
        <v>6</v>
      </c>
      <c r="K4" s="17">
        <f>MIN(B3:B70)</f>
        <v>0.002</v>
      </c>
      <c r="Q4" s="2"/>
      <c r="R4" s="2"/>
      <c r="U4" s="2"/>
      <c r="V4" s="1"/>
    </row>
    <row r="5" spans="1:22" ht="12.75">
      <c r="A5" s="14">
        <v>9</v>
      </c>
      <c r="B5" s="15">
        <f>VLOOKUP($A5,'Boiler IDs'!$Z$3:$AC$70,2)</f>
        <v>0.0024153242504654907</v>
      </c>
      <c r="C5" s="23">
        <f t="shared" si="0"/>
        <v>0.47058823529411764</v>
      </c>
      <c r="D5" s="23">
        <f t="shared" si="1"/>
        <v>0.25</v>
      </c>
      <c r="E5" s="23">
        <f t="shared" si="2"/>
        <v>0.08823529411764708</v>
      </c>
      <c r="F5" s="23">
        <f t="shared" si="3"/>
        <v>0.08823529411764708</v>
      </c>
      <c r="G5" s="23">
        <f t="shared" si="4"/>
        <v>0.02941176470588236</v>
      </c>
      <c r="J5" s="24" t="s">
        <v>7</v>
      </c>
      <c r="K5" s="17">
        <f>MAX(B3:B70)</f>
        <v>0.4257194524784328</v>
      </c>
      <c r="Q5" s="2"/>
      <c r="R5" s="2"/>
      <c r="U5" s="2"/>
      <c r="V5" s="2"/>
    </row>
    <row r="6" spans="1:22" ht="12.75">
      <c r="A6" s="14">
        <v>49</v>
      </c>
      <c r="B6" s="15">
        <f>VLOOKUP($A6,'Boiler IDs'!$Z$3:$AC$70,2)</f>
        <v>0.002709802947202485</v>
      </c>
      <c r="C6" s="23">
        <f t="shared" si="0"/>
        <v>0.47058823529411764</v>
      </c>
      <c r="D6" s="23">
        <f t="shared" si="1"/>
        <v>0.25</v>
      </c>
      <c r="E6" s="23">
        <f t="shared" si="2"/>
        <v>0.08823529411764708</v>
      </c>
      <c r="F6" s="23">
        <f t="shared" si="3"/>
        <v>0.08823529411764708</v>
      </c>
      <c r="G6" s="23">
        <f t="shared" si="4"/>
        <v>0.02941176470588236</v>
      </c>
      <c r="J6" s="24" t="s">
        <v>4</v>
      </c>
      <c r="K6" s="17">
        <f>AVERAGE(B3:B70)</f>
        <v>0.045137076972671886</v>
      </c>
      <c r="Q6" s="2"/>
      <c r="R6" s="2"/>
      <c r="U6" s="2"/>
      <c r="V6" s="2"/>
    </row>
    <row r="7" spans="1:23" ht="12.75">
      <c r="A7" s="14">
        <v>17</v>
      </c>
      <c r="B7" s="15">
        <f>VLOOKUP($A7,'Boiler IDs'!$Z$3:$AC$70,2)</f>
        <v>0.0030089506760617025</v>
      </c>
      <c r="C7" s="23">
        <f t="shared" si="0"/>
        <v>0.47058823529411764</v>
      </c>
      <c r="D7" s="23">
        <f t="shared" si="1"/>
        <v>0.25</v>
      </c>
      <c r="E7" s="23">
        <f t="shared" si="2"/>
        <v>0.08823529411764708</v>
      </c>
      <c r="F7" s="23">
        <f t="shared" si="3"/>
        <v>0.08823529411764708</v>
      </c>
      <c r="G7" s="23">
        <f t="shared" si="4"/>
        <v>0.02941176470588236</v>
      </c>
      <c r="J7" s="24" t="s">
        <v>20</v>
      </c>
      <c r="K7" s="18">
        <f>COUNTIF(B3:B70,J7)</f>
        <v>32</v>
      </c>
      <c r="L7" s="19">
        <f aca="true" t="shared" si="5" ref="L7:L12">K7/K$3</f>
        <v>0.47058823529411764</v>
      </c>
      <c r="Q7" s="2"/>
      <c r="R7" s="2"/>
      <c r="U7" s="2"/>
      <c r="V7" s="3"/>
      <c r="W7" s="4"/>
    </row>
    <row r="8" spans="1:23" ht="12.75">
      <c r="A8" s="14">
        <v>48</v>
      </c>
      <c r="B8" s="15">
        <f>VLOOKUP($A8,'Boiler IDs'!$Z$3:$AC$70,2)</f>
        <v>0.0031585773001427293</v>
      </c>
      <c r="C8" s="23">
        <f t="shared" si="0"/>
        <v>0.47058823529411764</v>
      </c>
      <c r="D8" s="23">
        <f t="shared" si="1"/>
        <v>0.25</v>
      </c>
      <c r="E8" s="23">
        <f t="shared" si="2"/>
        <v>0.08823529411764708</v>
      </c>
      <c r="F8" s="23">
        <f t="shared" si="3"/>
        <v>0.08823529411764708</v>
      </c>
      <c r="G8" s="23">
        <f t="shared" si="4"/>
        <v>0.02941176470588236</v>
      </c>
      <c r="I8" s="20" t="str">
        <f>RIGHT(J7,4)&amp;" &gt; x"</f>
        <v>.025 &gt; x</v>
      </c>
      <c r="J8" s="24" t="s">
        <v>21</v>
      </c>
      <c r="K8" s="18">
        <f>COUNTIF(B3:B70,J8)-K7</f>
        <v>17</v>
      </c>
      <c r="L8" s="19">
        <f t="shared" si="5"/>
        <v>0.25</v>
      </c>
      <c r="M8" s="27">
        <f>SUM(L$7:L8)</f>
        <v>0.7205882352941176</v>
      </c>
      <c r="Q8" s="2"/>
      <c r="R8" s="2"/>
      <c r="U8" s="2"/>
      <c r="V8" s="3"/>
      <c r="W8" s="4"/>
    </row>
    <row r="9" spans="1:23" ht="12.75">
      <c r="A9" s="14">
        <v>59</v>
      </c>
      <c r="B9" s="15">
        <f>VLOOKUP($A9,'Boiler IDs'!$Z$3:$AC$70,2)</f>
        <v>0.003908540160250146</v>
      </c>
      <c r="C9" s="23">
        <f t="shared" si="0"/>
        <v>0.47058823529411764</v>
      </c>
      <c r="D9" s="23">
        <f t="shared" si="1"/>
        <v>0.25</v>
      </c>
      <c r="E9" s="23">
        <f t="shared" si="2"/>
        <v>0.08823529411764708</v>
      </c>
      <c r="F9" s="23">
        <f t="shared" si="3"/>
        <v>0.08823529411764708</v>
      </c>
      <c r="G9" s="23">
        <f t="shared" si="4"/>
        <v>0.02941176470588236</v>
      </c>
      <c r="I9" s="20" t="str">
        <f>RIGHT(J8,4)&amp;" &gt; x"</f>
        <v>.050 &gt; x</v>
      </c>
      <c r="J9" s="24" t="s">
        <v>23</v>
      </c>
      <c r="K9" s="18">
        <f>COUNTIF(B3:B70,J9)-K7-K8</f>
        <v>6</v>
      </c>
      <c r="L9" s="19">
        <f t="shared" si="5"/>
        <v>0.08823529411764706</v>
      </c>
      <c r="M9" s="27">
        <f>SUM(L$7:L9)</f>
        <v>0.8088235294117647</v>
      </c>
      <c r="Q9" s="2"/>
      <c r="R9" s="2"/>
      <c r="U9" s="2"/>
      <c r="V9" s="3"/>
      <c r="W9" s="4"/>
    </row>
    <row r="10" spans="1:23" ht="12.75">
      <c r="A10" s="14">
        <v>8</v>
      </c>
      <c r="B10" s="15">
        <f>VLOOKUP($A10,'Boiler IDs'!$Z$3:$AC$70,2)</f>
        <v>0.004</v>
      </c>
      <c r="C10" s="23">
        <f t="shared" si="0"/>
        <v>0.47058823529411764</v>
      </c>
      <c r="D10" s="23">
        <f t="shared" si="1"/>
        <v>0.25</v>
      </c>
      <c r="E10" s="23">
        <f t="shared" si="2"/>
        <v>0.08823529411764708</v>
      </c>
      <c r="F10" s="23">
        <f t="shared" si="3"/>
        <v>0.08823529411764708</v>
      </c>
      <c r="G10" s="23">
        <f t="shared" si="4"/>
        <v>0.02941176470588236</v>
      </c>
      <c r="I10" s="20" t="str">
        <f>RIGHT(J9,4)&amp;" &gt; x"</f>
        <v>.070 &gt; x</v>
      </c>
      <c r="J10" s="24" t="s">
        <v>22</v>
      </c>
      <c r="K10" s="18">
        <f>COUNTIF(B3:B70,J10)-K7-K8-K9</f>
        <v>6</v>
      </c>
      <c r="L10" s="19">
        <f t="shared" si="5"/>
        <v>0.08823529411764706</v>
      </c>
      <c r="M10" s="27">
        <f>SUM(L$7:L10)</f>
        <v>0.8970588235294118</v>
      </c>
      <c r="Q10" s="2"/>
      <c r="R10" s="2"/>
      <c r="U10" s="2"/>
      <c r="V10" s="3"/>
      <c r="W10" s="4"/>
    </row>
    <row r="11" spans="1:23" ht="12.75">
      <c r="A11" s="14">
        <v>29</v>
      </c>
      <c r="B11" s="15">
        <f>VLOOKUP($A11,'Boiler IDs'!$Z$3:$AC$70,2)</f>
        <v>0.00470869318539984</v>
      </c>
      <c r="C11" s="23">
        <f t="shared" si="0"/>
        <v>0.47058823529411764</v>
      </c>
      <c r="D11" s="23">
        <f t="shared" si="1"/>
        <v>0.25</v>
      </c>
      <c r="E11" s="23">
        <f t="shared" si="2"/>
        <v>0.08823529411764708</v>
      </c>
      <c r="F11" s="23">
        <f t="shared" si="3"/>
        <v>0.08823529411764708</v>
      </c>
      <c r="G11" s="23">
        <f t="shared" si="4"/>
        <v>0.02941176470588236</v>
      </c>
      <c r="I11" s="20" t="str">
        <f>RIGHT(J10,4)&amp;" &gt; x"</f>
        <v>.100 &gt; x</v>
      </c>
      <c r="J11" s="24" t="s">
        <v>19</v>
      </c>
      <c r="K11" s="18">
        <f>COUNTIF(B3:B70,J11)-K7-K8-K9-K10</f>
        <v>2</v>
      </c>
      <c r="L11" s="19">
        <f t="shared" si="5"/>
        <v>0.029411764705882353</v>
      </c>
      <c r="M11" s="27">
        <f>SUM(L$7:L11)</f>
        <v>0.9264705882352942</v>
      </c>
      <c r="Q11" s="2"/>
      <c r="R11" s="2"/>
      <c r="U11" s="2"/>
      <c r="V11" s="3"/>
      <c r="W11" s="4"/>
    </row>
    <row r="12" spans="1:23" ht="12.75">
      <c r="A12" s="14">
        <v>27</v>
      </c>
      <c r="B12" s="15">
        <f>VLOOKUP($A12,'Boiler IDs'!$Z$3:$AC$70,2)</f>
        <v>0.005292576467121509</v>
      </c>
      <c r="C12" s="23">
        <f t="shared" si="0"/>
        <v>0.47058823529411764</v>
      </c>
      <c r="D12" s="23">
        <f t="shared" si="1"/>
        <v>0.25</v>
      </c>
      <c r="E12" s="23">
        <f t="shared" si="2"/>
        <v>0.08823529411764708</v>
      </c>
      <c r="F12" s="23">
        <f t="shared" si="3"/>
        <v>0.08823529411764708</v>
      </c>
      <c r="G12" s="23">
        <f t="shared" si="4"/>
        <v>0.02941176470588236</v>
      </c>
      <c r="J12" s="24" t="s">
        <v>18</v>
      </c>
      <c r="K12" s="18">
        <f>K3-SUM(K7:K11)</f>
        <v>5</v>
      </c>
      <c r="L12" s="21">
        <f t="shared" si="5"/>
        <v>0.07352941176470588</v>
      </c>
      <c r="M12" s="27">
        <f>SUM(L$7:L12)</f>
        <v>1</v>
      </c>
      <c r="Q12" s="2"/>
      <c r="R12" s="2"/>
      <c r="U12" s="2"/>
      <c r="W12" s="28"/>
    </row>
    <row r="13" spans="1:21" ht="12.75">
      <c r="A13" s="14">
        <v>13</v>
      </c>
      <c r="B13" s="15">
        <f>VLOOKUP($A13,'Boiler IDs'!$Z$3:$AC$70,2)</f>
        <v>0.0057</v>
      </c>
      <c r="C13" s="23">
        <f t="shared" si="0"/>
        <v>0.47058823529411764</v>
      </c>
      <c r="D13" s="23">
        <f t="shared" si="1"/>
        <v>0.25</v>
      </c>
      <c r="E13" s="23">
        <f t="shared" si="2"/>
        <v>0.08823529411764708</v>
      </c>
      <c r="F13" s="23">
        <f t="shared" si="3"/>
        <v>0.08823529411764708</v>
      </c>
      <c r="G13" s="23">
        <f t="shared" si="4"/>
        <v>0.02941176470588236</v>
      </c>
      <c r="Q13" s="2"/>
      <c r="R13" s="2"/>
      <c r="U13" s="2"/>
    </row>
    <row r="14" spans="1:22" ht="12.75">
      <c r="A14" s="14">
        <v>20</v>
      </c>
      <c r="B14" s="15">
        <f>VLOOKUP($A14,'Boiler IDs'!$Z$3:$AC$70,2)</f>
        <v>0.0066</v>
      </c>
      <c r="C14" s="23">
        <f t="shared" si="0"/>
        <v>0.47058823529411764</v>
      </c>
      <c r="D14" s="23">
        <f t="shared" si="1"/>
        <v>0.25</v>
      </c>
      <c r="E14" s="23">
        <f t="shared" si="2"/>
        <v>0.08823529411764708</v>
      </c>
      <c r="F14" s="23">
        <f t="shared" si="3"/>
        <v>0.08823529411764708</v>
      </c>
      <c r="G14" s="23">
        <f t="shared" si="4"/>
        <v>0.02941176470588236</v>
      </c>
      <c r="I14" s="22"/>
      <c r="J14" s="22"/>
      <c r="K14" s="22"/>
      <c r="L14" s="22"/>
      <c r="Q14" s="2"/>
      <c r="R14" s="2"/>
      <c r="U14" s="2"/>
      <c r="V14" s="1"/>
    </row>
    <row r="15" spans="1:22" ht="12.75">
      <c r="A15" s="14">
        <v>62</v>
      </c>
      <c r="B15" s="15">
        <f>VLOOKUP($A15,'Boiler IDs'!$Z$3:$AC$70,2)</f>
        <v>0.007053180984624065</v>
      </c>
      <c r="C15" s="23">
        <f t="shared" si="0"/>
        <v>0.47058823529411764</v>
      </c>
      <c r="D15" s="23">
        <f t="shared" si="1"/>
        <v>0.25</v>
      </c>
      <c r="E15" s="23">
        <f t="shared" si="2"/>
        <v>0.08823529411764708</v>
      </c>
      <c r="F15" s="23">
        <f t="shared" si="3"/>
        <v>0.08823529411764708</v>
      </c>
      <c r="G15" s="23">
        <f t="shared" si="4"/>
        <v>0.02941176470588236</v>
      </c>
      <c r="K15" s="16"/>
      <c r="Q15" s="2"/>
      <c r="R15" s="2"/>
      <c r="U15" s="2"/>
      <c r="V15" s="1"/>
    </row>
    <row r="16" spans="1:22" ht="12.75">
      <c r="A16" s="14">
        <v>66</v>
      </c>
      <c r="B16" s="15">
        <f>VLOOKUP($A16,'Boiler IDs'!$Z$3:$AC$70,2)</f>
        <v>0.00745</v>
      </c>
      <c r="C16" s="23">
        <f t="shared" si="0"/>
        <v>0.47058823529411764</v>
      </c>
      <c r="D16" s="23">
        <f t="shared" si="1"/>
        <v>0.25</v>
      </c>
      <c r="E16" s="23">
        <f t="shared" si="2"/>
        <v>0.08823529411764708</v>
      </c>
      <c r="F16" s="23">
        <f t="shared" si="3"/>
        <v>0.08823529411764708</v>
      </c>
      <c r="G16" s="23">
        <f t="shared" si="4"/>
        <v>0.02941176470588236</v>
      </c>
      <c r="K16" s="17"/>
      <c r="Q16" s="2"/>
      <c r="R16" s="2"/>
      <c r="U16" s="2"/>
      <c r="V16" s="2"/>
    </row>
    <row r="17" spans="1:22" ht="12.75">
      <c r="A17" s="14">
        <v>37</v>
      </c>
      <c r="B17" s="15">
        <f>VLOOKUP($A17,'Boiler IDs'!$Z$3:$AC$70,2)</f>
        <v>0.007450980392156863</v>
      </c>
      <c r="C17" s="23">
        <f t="shared" si="0"/>
        <v>0.47058823529411764</v>
      </c>
      <c r="D17" s="23">
        <f t="shared" si="1"/>
        <v>0.25</v>
      </c>
      <c r="E17" s="23">
        <f t="shared" si="2"/>
        <v>0.08823529411764708</v>
      </c>
      <c r="F17" s="23">
        <f t="shared" si="3"/>
        <v>0.08823529411764708</v>
      </c>
      <c r="G17" s="23">
        <f t="shared" si="4"/>
        <v>0.02941176470588236</v>
      </c>
      <c r="K17" s="17"/>
      <c r="Q17" s="2"/>
      <c r="R17" s="2"/>
      <c r="U17" s="2"/>
      <c r="V17" s="2"/>
    </row>
    <row r="18" spans="1:23" ht="12.75">
      <c r="A18" s="14">
        <v>38</v>
      </c>
      <c r="B18" s="15">
        <f>VLOOKUP($A18,'Boiler IDs'!$Z$3:$AC$70,2)</f>
        <v>0.007450980392156863</v>
      </c>
      <c r="C18" s="23">
        <f t="shared" si="0"/>
        <v>0.47058823529411764</v>
      </c>
      <c r="D18" s="23">
        <f t="shared" si="1"/>
        <v>0.25</v>
      </c>
      <c r="E18" s="23">
        <f t="shared" si="2"/>
        <v>0.08823529411764708</v>
      </c>
      <c r="F18" s="23">
        <f t="shared" si="3"/>
        <v>0.08823529411764708</v>
      </c>
      <c r="G18" s="23">
        <f t="shared" si="4"/>
        <v>0.02941176470588236</v>
      </c>
      <c r="K18" s="17"/>
      <c r="Q18" s="2"/>
      <c r="R18" s="2"/>
      <c r="U18" s="2"/>
      <c r="V18" s="3"/>
      <c r="W18" s="4"/>
    </row>
    <row r="19" spans="1:23" ht="12.75">
      <c r="A19" s="14">
        <v>42</v>
      </c>
      <c r="B19" s="15">
        <f>VLOOKUP($A19,'Boiler IDs'!$Z$3:$AC$70,2)</f>
        <v>0.007450980392156863</v>
      </c>
      <c r="C19" s="23">
        <f t="shared" si="0"/>
        <v>0.47058823529411764</v>
      </c>
      <c r="D19" s="23">
        <f t="shared" si="1"/>
        <v>0.25</v>
      </c>
      <c r="E19" s="23">
        <f t="shared" si="2"/>
        <v>0.08823529411764708</v>
      </c>
      <c r="F19" s="23">
        <f t="shared" si="3"/>
        <v>0.08823529411764708</v>
      </c>
      <c r="G19" s="23">
        <f t="shared" si="4"/>
        <v>0.02941176470588236</v>
      </c>
      <c r="K19" s="18"/>
      <c r="L19" s="19"/>
      <c r="Q19" s="2"/>
      <c r="R19" s="2"/>
      <c r="U19" s="2"/>
      <c r="V19" s="3"/>
      <c r="W19" s="4"/>
    </row>
    <row r="20" spans="1:23" ht="12.75">
      <c r="A20" s="14">
        <v>43</v>
      </c>
      <c r="B20" s="15">
        <f>VLOOKUP($A20,'Boiler IDs'!$Z$3:$AC$70,2)</f>
        <v>0.007450980392156863</v>
      </c>
      <c r="C20" s="23">
        <f t="shared" si="0"/>
        <v>0.47058823529411764</v>
      </c>
      <c r="D20" s="23">
        <f t="shared" si="1"/>
        <v>0.25</v>
      </c>
      <c r="E20" s="23">
        <f t="shared" si="2"/>
        <v>0.08823529411764708</v>
      </c>
      <c r="F20" s="23">
        <f t="shared" si="3"/>
        <v>0.08823529411764708</v>
      </c>
      <c r="G20" s="23">
        <f t="shared" si="4"/>
        <v>0.02941176470588236</v>
      </c>
      <c r="I20" s="20"/>
      <c r="K20" s="18"/>
      <c r="L20" s="19"/>
      <c r="Q20" s="2"/>
      <c r="R20" s="2"/>
      <c r="U20" s="2"/>
      <c r="V20" s="3"/>
      <c r="W20" s="4"/>
    </row>
    <row r="21" spans="1:23" ht="12.75">
      <c r="A21" s="14">
        <v>45</v>
      </c>
      <c r="B21" s="15">
        <f>VLOOKUP($A21,'Boiler IDs'!$Z$3:$AC$70,2)</f>
        <v>0.007450980392156863</v>
      </c>
      <c r="C21" s="23">
        <f t="shared" si="0"/>
        <v>0.47058823529411764</v>
      </c>
      <c r="D21" s="23">
        <f t="shared" si="1"/>
        <v>0.25</v>
      </c>
      <c r="E21" s="23">
        <f t="shared" si="2"/>
        <v>0.08823529411764708</v>
      </c>
      <c r="F21" s="23">
        <f t="shared" si="3"/>
        <v>0.08823529411764708</v>
      </c>
      <c r="G21" s="23">
        <f t="shared" si="4"/>
        <v>0.02941176470588236</v>
      </c>
      <c r="I21" s="20"/>
      <c r="K21" s="18"/>
      <c r="L21" s="19"/>
      <c r="Q21" s="2"/>
      <c r="R21" s="2"/>
      <c r="U21" s="2"/>
      <c r="V21" s="3"/>
      <c r="W21" s="4"/>
    </row>
    <row r="22" spans="1:23" ht="12.75">
      <c r="A22" s="14">
        <v>18</v>
      </c>
      <c r="B22" s="15">
        <f>VLOOKUP($A22,'Boiler IDs'!$Z$3:$AC$70,2)</f>
        <v>0.009192717141449189</v>
      </c>
      <c r="C22" s="23">
        <f t="shared" si="0"/>
        <v>0.47058823529411764</v>
      </c>
      <c r="D22" s="23">
        <f t="shared" si="1"/>
        <v>0.25</v>
      </c>
      <c r="E22" s="23">
        <f t="shared" si="2"/>
        <v>0.08823529411764708</v>
      </c>
      <c r="F22" s="23">
        <f t="shared" si="3"/>
        <v>0.08823529411764708</v>
      </c>
      <c r="G22" s="23">
        <f t="shared" si="4"/>
        <v>0.02941176470588236</v>
      </c>
      <c r="I22" s="20"/>
      <c r="K22" s="18"/>
      <c r="L22" s="19"/>
      <c r="Q22" s="2"/>
      <c r="R22" s="2"/>
      <c r="U22" s="2"/>
      <c r="V22" s="3"/>
      <c r="W22" s="4"/>
    </row>
    <row r="23" spans="1:23" ht="12.75">
      <c r="A23" s="14">
        <v>19</v>
      </c>
      <c r="B23" s="15">
        <f>VLOOKUP($A23,'Boiler IDs'!$Z$3:$AC$70,2)</f>
        <v>0.009565999883937951</v>
      </c>
      <c r="C23" s="23">
        <f t="shared" si="0"/>
        <v>0.47058823529411764</v>
      </c>
      <c r="D23" s="23">
        <f t="shared" si="1"/>
        <v>0.25</v>
      </c>
      <c r="E23" s="23">
        <f t="shared" si="2"/>
        <v>0.08823529411764708</v>
      </c>
      <c r="F23" s="23">
        <f t="shared" si="3"/>
        <v>0.08823529411764708</v>
      </c>
      <c r="G23" s="23">
        <f t="shared" si="4"/>
        <v>0.02941176470588236</v>
      </c>
      <c r="I23" s="20"/>
      <c r="K23" s="18"/>
      <c r="L23" s="19"/>
      <c r="Q23" s="2"/>
      <c r="R23" s="2"/>
      <c r="U23" s="2"/>
      <c r="V23" s="3"/>
      <c r="W23" s="4"/>
    </row>
    <row r="24" spans="1:23" ht="12.75">
      <c r="A24" s="14">
        <v>47</v>
      </c>
      <c r="B24" s="15">
        <f>VLOOKUP($A24,'Boiler IDs'!$Z$3:$AC$70,2)</f>
        <v>0.0104</v>
      </c>
      <c r="C24" s="23">
        <f t="shared" si="0"/>
        <v>0.47058823529411764</v>
      </c>
      <c r="D24" s="23">
        <f t="shared" si="1"/>
        <v>0.25</v>
      </c>
      <c r="E24" s="23">
        <f t="shared" si="2"/>
        <v>0.08823529411764708</v>
      </c>
      <c r="F24" s="23">
        <f t="shared" si="3"/>
        <v>0.08823529411764708</v>
      </c>
      <c r="G24" s="23">
        <f t="shared" si="4"/>
        <v>0.02941176470588236</v>
      </c>
      <c r="K24" s="18"/>
      <c r="L24" s="19"/>
      <c r="Q24" s="2"/>
      <c r="R24" s="2"/>
      <c r="U24" s="2"/>
      <c r="W24" s="28"/>
    </row>
    <row r="25" spans="1:21" ht="12.75">
      <c r="A25" s="14">
        <v>16</v>
      </c>
      <c r="B25" s="15">
        <f>VLOOKUP($A25,'Boiler IDs'!$Z$3:$AC$70,2)</f>
        <v>0.01189223055501572</v>
      </c>
      <c r="C25" s="23">
        <f t="shared" si="0"/>
        <v>0.47058823529411764</v>
      </c>
      <c r="D25" s="23">
        <f t="shared" si="1"/>
        <v>0.25</v>
      </c>
      <c r="E25" s="23">
        <f t="shared" si="2"/>
        <v>0.08823529411764708</v>
      </c>
      <c r="F25" s="23">
        <f t="shared" si="3"/>
        <v>0.08823529411764708</v>
      </c>
      <c r="G25" s="23">
        <f t="shared" si="4"/>
        <v>0.02941176470588236</v>
      </c>
      <c r="L25" s="29"/>
      <c r="Q25" s="2"/>
      <c r="R25" s="2"/>
      <c r="U25" s="2"/>
    </row>
    <row r="26" spans="1:22" ht="12.75">
      <c r="A26" s="14">
        <v>15</v>
      </c>
      <c r="B26" s="15">
        <f>VLOOKUP($A26,'Boiler IDs'!$Z$3:$AC$70,2)</f>
        <v>0.012899749183102577</v>
      </c>
      <c r="C26" s="23">
        <f t="shared" si="0"/>
        <v>0.47058823529411764</v>
      </c>
      <c r="D26" s="23">
        <f t="shared" si="1"/>
        <v>0.25</v>
      </c>
      <c r="E26" s="23">
        <f t="shared" si="2"/>
        <v>0.08823529411764708</v>
      </c>
      <c r="F26" s="23">
        <f t="shared" si="3"/>
        <v>0.08823529411764708</v>
      </c>
      <c r="G26" s="23">
        <f t="shared" si="4"/>
        <v>0.02941176470588236</v>
      </c>
      <c r="Q26" s="2"/>
      <c r="R26" s="2"/>
      <c r="U26" s="2"/>
      <c r="V26" s="1"/>
    </row>
    <row r="27" spans="1:22" ht="12.75">
      <c r="A27" s="14">
        <v>28</v>
      </c>
      <c r="B27" s="15">
        <f>VLOOKUP($A27,'Boiler IDs'!$Z$3:$AC$70,2)</f>
        <v>0.014546975178136303</v>
      </c>
      <c r="C27" s="23">
        <f t="shared" si="0"/>
        <v>0.47058823529411764</v>
      </c>
      <c r="D27" s="23">
        <f t="shared" si="1"/>
        <v>0.25</v>
      </c>
      <c r="E27" s="23">
        <f t="shared" si="2"/>
        <v>0.08823529411764708</v>
      </c>
      <c r="F27" s="23">
        <f t="shared" si="3"/>
        <v>0.08823529411764708</v>
      </c>
      <c r="G27" s="23">
        <f t="shared" si="4"/>
        <v>0.02941176470588236</v>
      </c>
      <c r="I27" s="22"/>
      <c r="J27" s="22"/>
      <c r="K27" s="22"/>
      <c r="L27" s="22"/>
      <c r="Q27" s="2"/>
      <c r="R27" s="2"/>
      <c r="U27" s="2"/>
      <c r="V27" s="1"/>
    </row>
    <row r="28" spans="1:22" ht="12.75">
      <c r="A28" s="14">
        <v>30</v>
      </c>
      <c r="B28" s="15">
        <f>VLOOKUP($A28,'Boiler IDs'!$Z$3:$AC$70,2)</f>
        <v>0.01552146618576551</v>
      </c>
      <c r="C28" s="23">
        <f t="shared" si="0"/>
        <v>0.47058823529411764</v>
      </c>
      <c r="D28" s="23">
        <f t="shared" si="1"/>
        <v>0.25</v>
      </c>
      <c r="E28" s="23">
        <f t="shared" si="2"/>
        <v>0.08823529411764708</v>
      </c>
      <c r="F28" s="23">
        <f t="shared" si="3"/>
        <v>0.08823529411764708</v>
      </c>
      <c r="G28" s="23">
        <f t="shared" si="4"/>
        <v>0.02941176470588236</v>
      </c>
      <c r="K28" s="16"/>
      <c r="Q28" s="2"/>
      <c r="R28" s="2"/>
      <c r="U28" s="2"/>
      <c r="V28" s="2"/>
    </row>
    <row r="29" spans="1:22" ht="12.75">
      <c r="A29" s="14">
        <v>31</v>
      </c>
      <c r="B29" s="15">
        <f>VLOOKUP($A29,'Boiler IDs'!$Z$3:$AC$70,2)</f>
        <v>0.01879989052909284</v>
      </c>
      <c r="C29" s="23">
        <f t="shared" si="0"/>
        <v>0.47058823529411764</v>
      </c>
      <c r="D29" s="23">
        <f t="shared" si="1"/>
        <v>0.25</v>
      </c>
      <c r="E29" s="23">
        <f t="shared" si="2"/>
        <v>0.08823529411764708</v>
      </c>
      <c r="F29" s="23">
        <f t="shared" si="3"/>
        <v>0.08823529411764708</v>
      </c>
      <c r="G29" s="23">
        <f t="shared" si="4"/>
        <v>0.02941176470588236</v>
      </c>
      <c r="K29" s="17"/>
      <c r="Q29" s="2"/>
      <c r="R29" s="2"/>
      <c r="U29" s="2"/>
      <c r="V29" s="2"/>
    </row>
    <row r="30" spans="1:23" ht="12.75">
      <c r="A30" s="14">
        <v>52</v>
      </c>
      <c r="B30" s="15">
        <f>VLOOKUP($A30,'Boiler IDs'!$Z$3:$AC$70,2)</f>
        <v>0.018864463820821242</v>
      </c>
      <c r="C30" s="23">
        <f t="shared" si="0"/>
        <v>0.47058823529411764</v>
      </c>
      <c r="D30" s="23">
        <f t="shared" si="1"/>
        <v>0.25</v>
      </c>
      <c r="E30" s="23">
        <f t="shared" si="2"/>
        <v>0.08823529411764708</v>
      </c>
      <c r="F30" s="23">
        <f t="shared" si="3"/>
        <v>0.08823529411764708</v>
      </c>
      <c r="G30" s="23">
        <f t="shared" si="4"/>
        <v>0.02941176470588236</v>
      </c>
      <c r="K30" s="17"/>
      <c r="Q30" s="2"/>
      <c r="R30" s="2"/>
      <c r="U30" s="2"/>
      <c r="V30" s="3"/>
      <c r="W30" s="4"/>
    </row>
    <row r="31" spans="1:23" ht="12.75">
      <c r="A31" s="14">
        <v>50</v>
      </c>
      <c r="B31" s="15">
        <f>VLOOKUP($A31,'Boiler IDs'!$Z$3:$AC$70,2)</f>
        <v>0.0190733333333333</v>
      </c>
      <c r="C31" s="23">
        <f t="shared" si="0"/>
        <v>0.47058823529411764</v>
      </c>
      <c r="D31" s="23">
        <f t="shared" si="1"/>
        <v>0.25</v>
      </c>
      <c r="E31" s="23">
        <f t="shared" si="2"/>
        <v>0.08823529411764708</v>
      </c>
      <c r="F31" s="23">
        <f t="shared" si="3"/>
        <v>0.08823529411764708</v>
      </c>
      <c r="G31" s="23">
        <f t="shared" si="4"/>
        <v>0.02941176470588236</v>
      </c>
      <c r="K31" s="17"/>
      <c r="Q31" s="2"/>
      <c r="R31" s="2"/>
      <c r="U31" s="2"/>
      <c r="V31" s="3"/>
      <c r="W31" s="4"/>
    </row>
    <row r="32" spans="1:23" ht="12.75">
      <c r="A32" s="14">
        <v>53</v>
      </c>
      <c r="B32" s="15">
        <f>VLOOKUP($A32,'Boiler IDs'!$Z$3:$AC$70,2)</f>
        <v>0.0190733333333333</v>
      </c>
      <c r="C32" s="23">
        <f t="shared" si="0"/>
        <v>0.47058823529411764</v>
      </c>
      <c r="D32" s="23">
        <f t="shared" si="1"/>
        <v>0.25</v>
      </c>
      <c r="E32" s="23">
        <f t="shared" si="2"/>
        <v>0.08823529411764708</v>
      </c>
      <c r="F32" s="23">
        <f t="shared" si="3"/>
        <v>0.08823529411764708</v>
      </c>
      <c r="G32" s="23">
        <f t="shared" si="4"/>
        <v>0.02941176470588236</v>
      </c>
      <c r="K32" s="18"/>
      <c r="L32" s="19"/>
      <c r="Q32" s="2"/>
      <c r="R32" s="2"/>
      <c r="U32" s="2"/>
      <c r="V32" s="3"/>
      <c r="W32" s="4"/>
    </row>
    <row r="33" spans="1:23" ht="12.75">
      <c r="A33" s="14">
        <v>21</v>
      </c>
      <c r="B33" s="15">
        <f>VLOOKUP($A33,'Boiler IDs'!$Z$3:$AC$70,2)</f>
        <v>0.02306301830591558</v>
      </c>
      <c r="C33" s="23">
        <f t="shared" si="0"/>
        <v>0.47058823529411764</v>
      </c>
      <c r="D33" s="23">
        <f t="shared" si="1"/>
        <v>0.25</v>
      </c>
      <c r="E33" s="23">
        <f t="shared" si="2"/>
        <v>0.08823529411764708</v>
      </c>
      <c r="F33" s="23">
        <f t="shared" si="3"/>
        <v>0.08823529411764708</v>
      </c>
      <c r="G33" s="23">
        <f t="shared" si="4"/>
        <v>0.02941176470588236</v>
      </c>
      <c r="I33" s="20"/>
      <c r="K33" s="18"/>
      <c r="L33" s="19"/>
      <c r="Q33" s="2"/>
      <c r="R33" s="2"/>
      <c r="U33" s="2"/>
      <c r="V33" s="3"/>
      <c r="W33" s="4"/>
    </row>
    <row r="34" spans="1:23" ht="12.75">
      <c r="A34" s="14">
        <v>26</v>
      </c>
      <c r="B34" s="15">
        <f>VLOOKUP($A34,'Boiler IDs'!$Z$3:$AC$70,2)</f>
        <v>0.02371884895160608</v>
      </c>
      <c r="C34" s="23">
        <f t="shared" si="0"/>
        <v>0.47058823529411764</v>
      </c>
      <c r="D34" s="23">
        <f t="shared" si="1"/>
        <v>0.25</v>
      </c>
      <c r="E34" s="23">
        <f t="shared" si="2"/>
        <v>0.08823529411764708</v>
      </c>
      <c r="F34" s="23">
        <f t="shared" si="3"/>
        <v>0.08823529411764708</v>
      </c>
      <c r="G34" s="23">
        <f t="shared" si="4"/>
        <v>0.02941176470588236</v>
      </c>
      <c r="I34" s="20"/>
      <c r="K34" s="18"/>
      <c r="L34" s="19"/>
      <c r="Q34" s="2"/>
      <c r="R34" s="2"/>
      <c r="U34" s="2"/>
      <c r="V34" s="3"/>
      <c r="W34" s="4"/>
    </row>
    <row r="35" spans="1:23" ht="12.75">
      <c r="A35" s="14">
        <v>22</v>
      </c>
      <c r="B35" s="15">
        <f>VLOOKUP($A35,'Boiler IDs'!$Z$3:$AC$70,2)</f>
        <v>0.026952954031579237</v>
      </c>
      <c r="C35" s="23">
        <f aca="true" t="shared" si="6" ref="C35:C66">IF(B35&lt;C$1,$L$7,"")</f>
      </c>
      <c r="D35" s="23">
        <f aca="true" t="shared" si="7" ref="D35:D66">IF(B35&lt;D$1,IF(C35="",$L$7+$L$8,$L$7+$L$8-C35),"")</f>
        <v>0.7205882352941176</v>
      </c>
      <c r="E35" s="23">
        <f aca="true" t="shared" si="8" ref="E35:E66">IF(B35&lt;E$1,IF(D35="",$L$7+$L$8+$L$9,$L$7+$L$8+$L$9-SUM(C35:D35)),"")</f>
        <v>0.08823529411764708</v>
      </c>
      <c r="F35" s="23">
        <f aca="true" t="shared" si="9" ref="F35:F66">IF(B35&lt;F$1,IF(E35="",$L$7+$L$8+$L$9+$L$10,$L$7+$L$8+$L$9+$L$10-SUM(C35:E35)),"")</f>
        <v>0.08823529411764708</v>
      </c>
      <c r="G35" s="23">
        <f t="shared" si="4"/>
        <v>0.02941176470588236</v>
      </c>
      <c r="I35" s="20"/>
      <c r="K35" s="18"/>
      <c r="L35" s="19"/>
      <c r="Q35" s="2"/>
      <c r="R35" s="2"/>
      <c r="U35" s="2"/>
      <c r="V35" s="3"/>
      <c r="W35" s="4"/>
    </row>
    <row r="36" spans="1:21" ht="12.75">
      <c r="A36" s="14">
        <v>55</v>
      </c>
      <c r="B36" s="15">
        <f>VLOOKUP($A36,'Boiler IDs'!$Z$3:$AC$70,2)</f>
        <v>0.027</v>
      </c>
      <c r="C36" s="23">
        <f t="shared" si="6"/>
      </c>
      <c r="D36" s="23">
        <f t="shared" si="7"/>
        <v>0.7205882352941176</v>
      </c>
      <c r="E36" s="23">
        <f t="shared" si="8"/>
        <v>0.08823529411764708</v>
      </c>
      <c r="F36" s="23">
        <f t="shared" si="9"/>
        <v>0.08823529411764708</v>
      </c>
      <c r="G36" s="23">
        <f t="shared" si="4"/>
        <v>0.02941176470588236</v>
      </c>
      <c r="I36" s="20"/>
      <c r="K36" s="18"/>
      <c r="L36" s="19"/>
      <c r="Q36" s="2"/>
      <c r="R36" s="2"/>
      <c r="U36" s="2"/>
    </row>
    <row r="37" spans="1:21" ht="12.75">
      <c r="A37" s="14">
        <v>33</v>
      </c>
      <c r="B37" s="15">
        <f>VLOOKUP($A37,'Boiler IDs'!$Z$3:$AC$70,2)</f>
        <v>0.032531276216743114</v>
      </c>
      <c r="C37" s="23">
        <f t="shared" si="6"/>
      </c>
      <c r="D37" s="23">
        <f t="shared" si="7"/>
        <v>0.7205882352941176</v>
      </c>
      <c r="E37" s="23">
        <f t="shared" si="8"/>
        <v>0.08823529411764708</v>
      </c>
      <c r="F37" s="23">
        <f t="shared" si="9"/>
        <v>0.08823529411764708</v>
      </c>
      <c r="G37" s="23">
        <f t="shared" si="4"/>
        <v>0.02941176470588236</v>
      </c>
      <c r="K37" s="18"/>
      <c r="L37" s="19"/>
      <c r="Q37" s="2"/>
      <c r="R37" s="2"/>
      <c r="U37" s="2"/>
    </row>
    <row r="38" spans="1:21" ht="12.75">
      <c r="A38" s="14">
        <v>23</v>
      </c>
      <c r="B38" s="15">
        <f>VLOOKUP($A38,'Boiler IDs'!$Z$3:$AC$70,2)</f>
        <v>0.032994014651433194</v>
      </c>
      <c r="C38" s="23">
        <f t="shared" si="6"/>
      </c>
      <c r="D38" s="23">
        <f t="shared" si="7"/>
        <v>0.7205882352941176</v>
      </c>
      <c r="E38" s="23">
        <f t="shared" si="8"/>
        <v>0.08823529411764708</v>
      </c>
      <c r="F38" s="23">
        <f t="shared" si="9"/>
        <v>0.08823529411764708</v>
      </c>
      <c r="G38" s="23">
        <f t="shared" si="4"/>
        <v>0.02941176470588236</v>
      </c>
      <c r="Q38" s="2"/>
      <c r="R38" s="2"/>
      <c r="U38" s="2"/>
    </row>
    <row r="39" spans="1:21" ht="12.75">
      <c r="A39" s="14">
        <v>34</v>
      </c>
      <c r="B39" s="15">
        <f>VLOOKUP($A39,'Boiler IDs'!$Z$3:$AC$70,2)</f>
        <v>0.03385174986744284</v>
      </c>
      <c r="C39" s="23">
        <f t="shared" si="6"/>
      </c>
      <c r="D39" s="23">
        <f t="shared" si="7"/>
        <v>0.7205882352941176</v>
      </c>
      <c r="E39" s="23">
        <f t="shared" si="8"/>
        <v>0.08823529411764708</v>
      </c>
      <c r="F39" s="23">
        <f t="shared" si="9"/>
        <v>0.08823529411764708</v>
      </c>
      <c r="G39" s="23">
        <f t="shared" si="4"/>
        <v>0.02941176470588236</v>
      </c>
      <c r="Q39" s="2"/>
      <c r="R39" s="2"/>
      <c r="U39" s="2"/>
    </row>
    <row r="40" spans="1:21" ht="12.75">
      <c r="A40" s="14">
        <v>58</v>
      </c>
      <c r="B40" s="15">
        <f>VLOOKUP($A40,'Boiler IDs'!$Z$3:$AC$70,2)</f>
        <v>0.034</v>
      </c>
      <c r="C40" s="23">
        <f t="shared" si="6"/>
      </c>
      <c r="D40" s="23">
        <f t="shared" si="7"/>
        <v>0.7205882352941176</v>
      </c>
      <c r="E40" s="23">
        <f t="shared" si="8"/>
        <v>0.08823529411764708</v>
      </c>
      <c r="F40" s="23">
        <f t="shared" si="9"/>
        <v>0.08823529411764708</v>
      </c>
      <c r="G40" s="23">
        <f t="shared" si="4"/>
        <v>0.02941176470588236</v>
      </c>
      <c r="Q40" s="2"/>
      <c r="R40" s="2"/>
      <c r="U40" s="2"/>
    </row>
    <row r="41" spans="1:21" ht="12.75">
      <c r="A41" s="14">
        <v>63</v>
      </c>
      <c r="B41" s="15">
        <f>VLOOKUP($A41,'Boiler IDs'!$Z$3:$AC$70,2)</f>
        <v>0.03595629836572095</v>
      </c>
      <c r="C41" s="23">
        <f t="shared" si="6"/>
      </c>
      <c r="D41" s="23">
        <f t="shared" si="7"/>
        <v>0.7205882352941176</v>
      </c>
      <c r="E41" s="23">
        <f t="shared" si="8"/>
        <v>0.08823529411764708</v>
      </c>
      <c r="F41" s="23">
        <f t="shared" si="9"/>
        <v>0.08823529411764708</v>
      </c>
      <c r="G41" s="23">
        <f t="shared" si="4"/>
        <v>0.02941176470588236</v>
      </c>
      <c r="Q41" s="2"/>
      <c r="R41" s="2"/>
      <c r="U41" s="2"/>
    </row>
    <row r="42" spans="1:21" ht="12.75">
      <c r="A42" s="14">
        <v>64</v>
      </c>
      <c r="B42" s="15">
        <f>VLOOKUP($A42,'Boiler IDs'!$Z$3:$AC$70,2)</f>
        <v>0.0359563017232219</v>
      </c>
      <c r="C42" s="23">
        <f t="shared" si="6"/>
      </c>
      <c r="D42" s="23">
        <f t="shared" si="7"/>
        <v>0.7205882352941176</v>
      </c>
      <c r="E42" s="23">
        <f t="shared" si="8"/>
        <v>0.08823529411764708</v>
      </c>
      <c r="F42" s="23">
        <f t="shared" si="9"/>
        <v>0.08823529411764708</v>
      </c>
      <c r="G42" s="23">
        <f t="shared" si="4"/>
        <v>0.02941176470588236</v>
      </c>
      <c r="Q42" s="2"/>
      <c r="R42" s="2"/>
      <c r="U42" s="2"/>
    </row>
    <row r="43" spans="1:21" ht="12.75">
      <c r="A43" s="14">
        <v>24</v>
      </c>
      <c r="B43" s="15">
        <f>VLOOKUP($A43,'Boiler IDs'!$Z$3:$AC$70,2)</f>
        <v>0.0377</v>
      </c>
      <c r="C43" s="23">
        <f t="shared" si="6"/>
      </c>
      <c r="D43" s="23">
        <f t="shared" si="7"/>
        <v>0.7205882352941176</v>
      </c>
      <c r="E43" s="23">
        <f t="shared" si="8"/>
        <v>0.08823529411764708</v>
      </c>
      <c r="F43" s="23">
        <f t="shared" si="9"/>
        <v>0.08823529411764708</v>
      </c>
      <c r="G43" s="23">
        <f t="shared" si="4"/>
        <v>0.02941176470588236</v>
      </c>
      <c r="Q43" s="2"/>
      <c r="R43" s="2"/>
      <c r="U43" s="2"/>
    </row>
    <row r="44" spans="1:21" ht="12.75">
      <c r="A44" s="14">
        <v>25</v>
      </c>
      <c r="B44" s="15">
        <f>VLOOKUP($A44,'Boiler IDs'!$Z$3:$AC$70,2)</f>
        <v>0.0377</v>
      </c>
      <c r="C44" s="23">
        <f t="shared" si="6"/>
      </c>
      <c r="D44" s="23">
        <f t="shared" si="7"/>
        <v>0.7205882352941176</v>
      </c>
      <c r="E44" s="23">
        <f t="shared" si="8"/>
        <v>0.08823529411764708</v>
      </c>
      <c r="F44" s="23">
        <f t="shared" si="9"/>
        <v>0.08823529411764708</v>
      </c>
      <c r="G44" s="23">
        <f t="shared" si="4"/>
        <v>0.02941176470588236</v>
      </c>
      <c r="Q44" s="2"/>
      <c r="R44" s="2"/>
      <c r="U44" s="2"/>
    </row>
    <row r="45" spans="1:21" ht="12.75">
      <c r="A45" s="14">
        <v>39</v>
      </c>
      <c r="B45" s="15">
        <f>VLOOKUP($A45,'Boiler IDs'!$Z$3:$AC$70,2)</f>
        <v>0.042</v>
      </c>
      <c r="C45" s="23">
        <f t="shared" si="6"/>
      </c>
      <c r="D45" s="23">
        <f t="shared" si="7"/>
        <v>0.7205882352941176</v>
      </c>
      <c r="E45" s="23">
        <f t="shared" si="8"/>
        <v>0.08823529411764708</v>
      </c>
      <c r="F45" s="23">
        <f t="shared" si="9"/>
        <v>0.08823529411764708</v>
      </c>
      <c r="G45" s="23">
        <f t="shared" si="4"/>
        <v>0.02941176470588236</v>
      </c>
      <c r="Q45" s="2"/>
      <c r="R45" s="2"/>
      <c r="U45" s="2"/>
    </row>
    <row r="46" spans="1:21" ht="12.75">
      <c r="A46" s="14">
        <v>51</v>
      </c>
      <c r="B46" s="15">
        <f>VLOOKUP($A46,'Boiler IDs'!$Z$3:$AC$70,2)</f>
        <v>0.04265007683005038</v>
      </c>
      <c r="C46" s="23">
        <f t="shared" si="6"/>
      </c>
      <c r="D46" s="23">
        <f t="shared" si="7"/>
        <v>0.7205882352941176</v>
      </c>
      <c r="E46" s="23">
        <f t="shared" si="8"/>
        <v>0.08823529411764708</v>
      </c>
      <c r="F46" s="23">
        <f t="shared" si="9"/>
        <v>0.08823529411764708</v>
      </c>
      <c r="G46" s="23">
        <f t="shared" si="4"/>
        <v>0.02941176470588236</v>
      </c>
      <c r="Q46" s="2"/>
      <c r="R46" s="2"/>
      <c r="U46" s="2"/>
    </row>
    <row r="47" spans="1:21" ht="12.75">
      <c r="A47" s="14">
        <v>36</v>
      </c>
      <c r="B47" s="15">
        <f>VLOOKUP($A47,'Boiler IDs'!$Z$3:$AC$70,2)</f>
        <v>0.046</v>
      </c>
      <c r="C47" s="23">
        <f t="shared" si="6"/>
      </c>
      <c r="D47" s="23">
        <f t="shared" si="7"/>
        <v>0.7205882352941176</v>
      </c>
      <c r="E47" s="23">
        <f t="shared" si="8"/>
        <v>0.08823529411764708</v>
      </c>
      <c r="F47" s="23">
        <f t="shared" si="9"/>
        <v>0.08823529411764708</v>
      </c>
      <c r="G47" s="23">
        <f t="shared" si="4"/>
        <v>0.02941176470588236</v>
      </c>
      <c r="Q47" s="2"/>
      <c r="R47" s="2"/>
      <c r="U47" s="2"/>
    </row>
    <row r="48" spans="1:21" ht="12.75">
      <c r="A48" s="14">
        <v>54</v>
      </c>
      <c r="B48" s="15">
        <f>VLOOKUP($A48,'Boiler IDs'!$Z$3:$AC$70,2)</f>
        <v>0.04610881324049557</v>
      </c>
      <c r="C48" s="23">
        <f t="shared" si="6"/>
      </c>
      <c r="D48" s="23">
        <f t="shared" si="7"/>
        <v>0.7205882352941176</v>
      </c>
      <c r="E48" s="23">
        <f t="shared" si="8"/>
        <v>0.08823529411764708</v>
      </c>
      <c r="F48" s="23">
        <f t="shared" si="9"/>
        <v>0.08823529411764708</v>
      </c>
      <c r="G48" s="23">
        <f t="shared" si="4"/>
        <v>0.02941176470588236</v>
      </c>
      <c r="Q48" s="2"/>
      <c r="R48" s="2"/>
      <c r="U48" s="2"/>
    </row>
    <row r="49" spans="1:21" ht="12.75">
      <c r="A49" s="14">
        <v>10</v>
      </c>
      <c r="B49" s="15">
        <f>VLOOKUP($A49,'Boiler IDs'!$Z$3:$AC$70,2)</f>
        <v>0.04650402415391253</v>
      </c>
      <c r="C49" s="23">
        <f t="shared" si="6"/>
      </c>
      <c r="D49" s="23">
        <f t="shared" si="7"/>
        <v>0.7205882352941176</v>
      </c>
      <c r="E49" s="23">
        <f t="shared" si="8"/>
        <v>0.08823529411764708</v>
      </c>
      <c r="F49" s="23">
        <f t="shared" si="9"/>
        <v>0.08823529411764708</v>
      </c>
      <c r="G49" s="23">
        <f t="shared" si="4"/>
        <v>0.02941176470588236</v>
      </c>
      <c r="Q49" s="2"/>
      <c r="R49" s="2"/>
      <c r="U49" s="2"/>
    </row>
    <row r="50" spans="1:21" ht="12.75">
      <c r="A50" s="14">
        <v>61</v>
      </c>
      <c r="B50" s="15">
        <f>VLOOKUP($A50,'Boiler IDs'!$Z$3:$AC$70,2)</f>
        <v>0.04833323283467946</v>
      </c>
      <c r="C50" s="23">
        <f t="shared" si="6"/>
      </c>
      <c r="D50" s="23">
        <f t="shared" si="7"/>
        <v>0.7205882352941176</v>
      </c>
      <c r="E50" s="23">
        <f t="shared" si="8"/>
        <v>0.08823529411764708</v>
      </c>
      <c r="F50" s="23">
        <f t="shared" si="9"/>
        <v>0.08823529411764708</v>
      </c>
      <c r="G50" s="23">
        <f t="shared" si="4"/>
        <v>0.02941176470588236</v>
      </c>
      <c r="Q50" s="2"/>
      <c r="R50" s="2"/>
      <c r="U50" s="2"/>
    </row>
    <row r="51" spans="1:21" ht="12.75">
      <c r="A51" s="14">
        <v>65</v>
      </c>
      <c r="B51" s="15">
        <f>VLOOKUP($A51,'Boiler IDs'!$Z$3:$AC$70,2)</f>
        <v>0.04901735982176012</v>
      </c>
      <c r="C51" s="23">
        <f t="shared" si="6"/>
      </c>
      <c r="D51" s="23">
        <f t="shared" si="7"/>
        <v>0.7205882352941176</v>
      </c>
      <c r="E51" s="23">
        <f t="shared" si="8"/>
        <v>0.08823529411764708</v>
      </c>
      <c r="F51" s="23">
        <f t="shared" si="9"/>
        <v>0.08823529411764708</v>
      </c>
      <c r="G51" s="23">
        <f t="shared" si="4"/>
        <v>0.02941176470588236</v>
      </c>
      <c r="Q51" s="2"/>
      <c r="R51" s="2"/>
      <c r="U51" s="5"/>
    </row>
    <row r="52" spans="1:21" ht="12.75">
      <c r="A52" s="14">
        <v>35</v>
      </c>
      <c r="B52" s="15">
        <f>VLOOKUP($A52,'Boiler IDs'!$Z$3:$AC$70,2)</f>
        <v>0.05</v>
      </c>
      <c r="C52" s="23">
        <f t="shared" si="6"/>
      </c>
      <c r="D52" s="23">
        <f t="shared" si="7"/>
      </c>
      <c r="E52" s="23">
        <f t="shared" si="8"/>
        <v>0.8088235294117647</v>
      </c>
      <c r="F52" s="23">
        <f t="shared" si="9"/>
        <v>0.08823529411764708</v>
      </c>
      <c r="G52" s="23">
        <f t="shared" si="4"/>
        <v>0.02941176470588236</v>
      </c>
      <c r="Q52" s="2"/>
      <c r="R52" s="2"/>
      <c r="U52" s="2"/>
    </row>
    <row r="53" spans="1:21" ht="12.75">
      <c r="A53" s="14">
        <v>6</v>
      </c>
      <c r="B53" s="15">
        <f>VLOOKUP($A53,'Boiler IDs'!$Z$3:$AC$70,2)</f>
        <v>0.053</v>
      </c>
      <c r="C53" s="23">
        <f t="shared" si="6"/>
      </c>
      <c r="D53" s="23">
        <f t="shared" si="7"/>
      </c>
      <c r="E53" s="23">
        <f t="shared" si="8"/>
        <v>0.8088235294117647</v>
      </c>
      <c r="F53" s="23">
        <f t="shared" si="9"/>
        <v>0.08823529411764708</v>
      </c>
      <c r="G53" s="23">
        <f t="shared" si="4"/>
        <v>0.02941176470588236</v>
      </c>
      <c r="Q53" s="2"/>
      <c r="R53" s="2"/>
      <c r="U53" s="2"/>
    </row>
    <row r="54" spans="1:21" ht="12.75">
      <c r="A54" s="14">
        <v>46</v>
      </c>
      <c r="B54" s="15">
        <f>VLOOKUP($A54,'Boiler IDs'!$Z$3:$AC$70,2)</f>
        <v>0.061900000000000004</v>
      </c>
      <c r="C54" s="23">
        <f t="shared" si="6"/>
      </c>
      <c r="D54" s="23">
        <f t="shared" si="7"/>
      </c>
      <c r="E54" s="23">
        <f t="shared" si="8"/>
        <v>0.8088235294117647</v>
      </c>
      <c r="F54" s="23">
        <f t="shared" si="9"/>
        <v>0.08823529411764708</v>
      </c>
      <c r="G54" s="23">
        <f t="shared" si="4"/>
        <v>0.02941176470588236</v>
      </c>
      <c r="Q54" s="2"/>
      <c r="R54" s="2"/>
      <c r="U54" s="2"/>
    </row>
    <row r="55" spans="1:21" ht="12.75">
      <c r="A55" s="14">
        <v>11</v>
      </c>
      <c r="B55" s="15">
        <f>VLOOKUP($A55,'Boiler IDs'!$Z$3:$AC$70,2)</f>
        <v>0.06261407356081715</v>
      </c>
      <c r="C55" s="23">
        <f t="shared" si="6"/>
      </c>
      <c r="D55" s="23">
        <f t="shared" si="7"/>
      </c>
      <c r="E55" s="23">
        <f t="shared" si="8"/>
        <v>0.8088235294117647</v>
      </c>
      <c r="F55" s="23">
        <f t="shared" si="9"/>
        <v>0.08823529411764708</v>
      </c>
      <c r="G55" s="23">
        <f t="shared" si="4"/>
        <v>0.02941176470588236</v>
      </c>
      <c r="Q55" s="2"/>
      <c r="R55" s="2"/>
      <c r="U55" s="2"/>
    </row>
    <row r="56" spans="1:21" ht="12.75">
      <c r="A56" s="14">
        <v>12</v>
      </c>
      <c r="B56" s="15">
        <f>VLOOKUP($A56,'Boiler IDs'!$Z$3:$AC$70,2)</f>
        <v>0.06261407356081715</v>
      </c>
      <c r="C56" s="23">
        <f t="shared" si="6"/>
      </c>
      <c r="D56" s="23">
        <f t="shared" si="7"/>
      </c>
      <c r="E56" s="23">
        <f t="shared" si="8"/>
        <v>0.8088235294117647</v>
      </c>
      <c r="F56" s="23">
        <f t="shared" si="9"/>
        <v>0.08823529411764708</v>
      </c>
      <c r="G56" s="23">
        <f t="shared" si="4"/>
        <v>0.02941176470588236</v>
      </c>
      <c r="Q56" s="2"/>
      <c r="R56" s="2"/>
      <c r="U56" s="2"/>
    </row>
    <row r="57" spans="1:21" ht="12.75">
      <c r="A57" s="14">
        <v>5</v>
      </c>
      <c r="B57" s="15">
        <f>VLOOKUP($A57,'Boiler IDs'!$Z$3:$AC$70,2)</f>
        <v>0.06333333333333334</v>
      </c>
      <c r="C57" s="23">
        <f t="shared" si="6"/>
      </c>
      <c r="D57" s="23">
        <f t="shared" si="7"/>
      </c>
      <c r="E57" s="23">
        <f t="shared" si="8"/>
        <v>0.8088235294117647</v>
      </c>
      <c r="F57" s="23">
        <f t="shared" si="9"/>
        <v>0.08823529411764708</v>
      </c>
      <c r="G57" s="23">
        <f t="shared" si="4"/>
        <v>0.02941176470588236</v>
      </c>
      <c r="Q57" s="2"/>
      <c r="R57" s="2"/>
      <c r="U57" s="2"/>
    </row>
    <row r="58" spans="1:21" ht="12.75">
      <c r="A58" s="14">
        <v>3</v>
      </c>
      <c r="B58" s="15">
        <f>VLOOKUP($A58,'Boiler IDs'!$Z$3:$AC$70,2)</f>
        <v>0.074</v>
      </c>
      <c r="C58" s="23">
        <f t="shared" si="6"/>
      </c>
      <c r="D58" s="23">
        <f t="shared" si="7"/>
      </c>
      <c r="E58" s="23">
        <f t="shared" si="8"/>
      </c>
      <c r="F58" s="23">
        <f t="shared" si="9"/>
        <v>0.8970588235294118</v>
      </c>
      <c r="G58" s="23">
        <f t="shared" si="4"/>
        <v>0.02941176470588236</v>
      </c>
      <c r="Q58" s="2"/>
      <c r="R58" s="2"/>
      <c r="U58" s="2"/>
    </row>
    <row r="59" spans="1:21" ht="12.75">
      <c r="A59" s="14">
        <v>14</v>
      </c>
      <c r="B59" s="15">
        <f>VLOOKUP($A59,'Boiler IDs'!$Z$3:$AC$70,2)</f>
        <v>0.08119926982641332</v>
      </c>
      <c r="C59" s="23">
        <f t="shared" si="6"/>
      </c>
      <c r="D59" s="23">
        <f t="shared" si="7"/>
      </c>
      <c r="E59" s="23">
        <f t="shared" si="8"/>
      </c>
      <c r="F59" s="23">
        <f t="shared" si="9"/>
        <v>0.8970588235294118</v>
      </c>
      <c r="G59" s="23">
        <f t="shared" si="4"/>
        <v>0.02941176470588236</v>
      </c>
      <c r="Q59" s="2"/>
      <c r="R59" s="2"/>
      <c r="U59" s="2"/>
    </row>
    <row r="60" spans="1:21" ht="12.75">
      <c r="A60" s="14">
        <v>40</v>
      </c>
      <c r="B60" s="15">
        <f>VLOOKUP($A60,'Boiler IDs'!$Z$3:$AC$70,2)</f>
        <v>0.084</v>
      </c>
      <c r="C60" s="23">
        <f t="shared" si="6"/>
      </c>
      <c r="D60" s="23">
        <f t="shared" si="7"/>
      </c>
      <c r="E60" s="23">
        <f t="shared" si="8"/>
      </c>
      <c r="F60" s="23">
        <f t="shared" si="9"/>
        <v>0.8970588235294118</v>
      </c>
      <c r="G60" s="23">
        <f t="shared" si="4"/>
        <v>0.02941176470588236</v>
      </c>
      <c r="Q60" s="2"/>
      <c r="R60" s="2"/>
      <c r="U60" s="2"/>
    </row>
    <row r="61" spans="1:21" ht="12.75">
      <c r="A61" s="14">
        <v>67</v>
      </c>
      <c r="B61" s="15">
        <f>VLOOKUP($A61,'Boiler IDs'!$Z$3:$AC$70,2)</f>
        <v>0.088</v>
      </c>
      <c r="C61" s="23">
        <f t="shared" si="6"/>
      </c>
      <c r="D61" s="23">
        <f t="shared" si="7"/>
      </c>
      <c r="E61" s="23">
        <f t="shared" si="8"/>
      </c>
      <c r="F61" s="23">
        <f t="shared" si="9"/>
        <v>0.8970588235294118</v>
      </c>
      <c r="G61" s="23">
        <f t="shared" si="4"/>
        <v>0.02941176470588236</v>
      </c>
      <c r="Q61" s="2"/>
      <c r="R61" s="2"/>
      <c r="U61" s="2"/>
    </row>
    <row r="62" spans="1:21" ht="12.75">
      <c r="A62" s="14">
        <v>68</v>
      </c>
      <c r="B62" s="15">
        <f>VLOOKUP($A62,'Boiler IDs'!$Z$3:$AC$70,2)</f>
        <v>0.09</v>
      </c>
      <c r="C62" s="23">
        <f t="shared" si="6"/>
      </c>
      <c r="D62" s="23">
        <f t="shared" si="7"/>
      </c>
      <c r="E62" s="23">
        <f t="shared" si="8"/>
      </c>
      <c r="F62" s="23">
        <f t="shared" si="9"/>
        <v>0.8970588235294118</v>
      </c>
      <c r="G62" s="23">
        <f t="shared" si="4"/>
        <v>0.02941176470588236</v>
      </c>
      <c r="Q62" s="2"/>
      <c r="R62" s="2"/>
      <c r="U62" s="2"/>
    </row>
    <row r="63" spans="1:21" ht="12.75">
      <c r="A63" s="14">
        <v>4</v>
      </c>
      <c r="B63" s="15">
        <f>VLOOKUP($A63,'Boiler IDs'!$Z$3:$AC$70,2)</f>
        <v>0.09233333333333334</v>
      </c>
      <c r="C63" s="23">
        <f t="shared" si="6"/>
      </c>
      <c r="D63" s="23">
        <f t="shared" si="7"/>
      </c>
      <c r="E63" s="23">
        <f t="shared" si="8"/>
      </c>
      <c r="F63" s="23">
        <f t="shared" si="9"/>
        <v>0.8970588235294118</v>
      </c>
      <c r="G63" s="23">
        <f t="shared" si="4"/>
        <v>0.02941176470588236</v>
      </c>
      <c r="Q63" s="2"/>
      <c r="R63" s="2"/>
      <c r="U63" s="5"/>
    </row>
    <row r="64" spans="1:21" ht="12.75">
      <c r="A64" s="14">
        <v>1</v>
      </c>
      <c r="B64" s="15">
        <f>VLOOKUP($A64,'Boiler IDs'!$Z$3:$AC$70,2)</f>
        <v>0.11599999999999999</v>
      </c>
      <c r="C64" s="23">
        <f t="shared" si="6"/>
      </c>
      <c r="D64" s="23">
        <f t="shared" si="7"/>
      </c>
      <c r="E64" s="23">
        <f t="shared" si="8"/>
      </c>
      <c r="F64" s="23">
        <f t="shared" si="9"/>
      </c>
      <c r="G64" s="23">
        <f t="shared" si="4"/>
        <v>0.9264705882352942</v>
      </c>
      <c r="Q64" s="2"/>
      <c r="R64" s="2"/>
      <c r="U64" s="2"/>
    </row>
    <row r="65" spans="1:21" ht="12.75">
      <c r="A65" s="14">
        <v>2</v>
      </c>
      <c r="B65" s="15">
        <f>VLOOKUP($A65,'Boiler IDs'!$Z$3:$AC$70,2)</f>
        <v>0.11599999999999999</v>
      </c>
      <c r="C65" s="23">
        <f t="shared" si="6"/>
      </c>
      <c r="D65" s="23">
        <f t="shared" si="7"/>
      </c>
      <c r="E65" s="23">
        <f t="shared" si="8"/>
      </c>
      <c r="F65" s="23">
        <f t="shared" si="9"/>
      </c>
      <c r="G65" s="23">
        <f t="shared" si="4"/>
        <v>0.9264705882352942</v>
      </c>
      <c r="Q65" s="2"/>
      <c r="R65" s="2"/>
      <c r="U65" s="2"/>
    </row>
    <row r="66" spans="1:21" ht="12.75">
      <c r="A66" s="14">
        <v>60</v>
      </c>
      <c r="B66" s="15">
        <f>VLOOKUP($A66,'Boiler IDs'!$Z$3:$AC$70,2)</f>
        <v>0.12738320601701109</v>
      </c>
      <c r="C66" s="23">
        <f t="shared" si="6"/>
      </c>
      <c r="D66" s="23">
        <f t="shared" si="7"/>
      </c>
      <c r="E66" s="23">
        <f t="shared" si="8"/>
      </c>
      <c r="F66" s="23">
        <f t="shared" si="9"/>
      </c>
      <c r="G66" s="23">
        <f t="shared" si="4"/>
      </c>
      <c r="Q66" s="2"/>
      <c r="R66" s="2"/>
      <c r="U66" s="2"/>
    </row>
    <row r="67" spans="1:21" ht="12.75">
      <c r="A67" s="14">
        <v>32</v>
      </c>
      <c r="B67" s="15">
        <f>VLOOKUP($A67,'Boiler IDs'!$Z$3:$AC$70,2)</f>
        <v>0.12794947449751407</v>
      </c>
      <c r="C67" s="23">
        <f>IF(B67&lt;C$1,$L$7,"")</f>
      </c>
      <c r="D67" s="23">
        <f>IF(B67&lt;D$1,IF(C67="",$L$7+$L$8,$L$7+$L$8-C67),"")</f>
      </c>
      <c r="E67" s="23">
        <f>IF(B67&lt;E$1,IF(D67="",$L$7+$L$8+$L$9,$L$7+$L$8+$L$9-SUM(C67:D67)),"")</f>
      </c>
      <c r="F67" s="23">
        <f>IF(B67&lt;F$1,IF(E67="",$L$7+$L$8+$L$9+$L$10,$L$7+$L$8+$L$9+$L$10-SUM(C67:E67)),"")</f>
      </c>
      <c r="G67" s="23">
        <f t="shared" si="4"/>
      </c>
      <c r="Q67" s="2"/>
      <c r="R67" s="2"/>
      <c r="U67" s="2"/>
    </row>
    <row r="68" spans="1:21" ht="12.75">
      <c r="A68" s="14">
        <v>56</v>
      </c>
      <c r="B68" s="15">
        <f>VLOOKUP($A68,'Boiler IDs'!$Z$3:$AC$70,2)</f>
        <v>0.167</v>
      </c>
      <c r="C68" s="23">
        <f>IF(B68&lt;C$1,$L$7,"")</f>
      </c>
      <c r="D68" s="23">
        <f>IF(B68&lt;D$1,IF(C68="",$L$7+$L$8,$L$7+$L$8-C68),"")</f>
      </c>
      <c r="E68" s="23">
        <f>IF(B68&lt;E$1,IF(D68="",$L$7+$L$8+$L$9,$L$7+$L$8+$L$9-SUM(C68:D68)),"")</f>
      </c>
      <c r="F68" s="23">
        <f>IF(B68&lt;F$1,IF(E68="",$L$7+$L$8+$L$9+$L$10,$L$7+$L$8+$L$9+$L$10-SUM(C68:E68)),"")</f>
      </c>
      <c r="G68" s="23">
        <f>IF(B68&lt;G$1,IF(F68="",$L$7+$L$8+$L$9+$L$10+$L$11,$L$7+$L$8+$L$9+$L$10+$L$11-SUM(C68:F68)),"")</f>
      </c>
      <c r="Q68" s="2"/>
      <c r="R68" s="2"/>
      <c r="U68" s="2"/>
    </row>
    <row r="69" spans="1:21" ht="12.75">
      <c r="A69" s="14">
        <v>57</v>
      </c>
      <c r="B69" s="15">
        <f>VLOOKUP($A69,'Boiler IDs'!$Z$3:$AC$70,2)</f>
        <v>0.167</v>
      </c>
      <c r="C69" s="23">
        <f>IF(B69&lt;C$1,$L$7,"")</f>
      </c>
      <c r="D69" s="23">
        <f>IF(B69&lt;D$1,IF(C69="",$L$7+$L$8,$L$7+$L$8-C69),"")</f>
      </c>
      <c r="E69" s="23">
        <f>IF(B69&lt;E$1,IF(D69="",$L$7+$L$8+$L$9,$L$7+$L$8+$L$9-SUM(C69:D69)),"")</f>
      </c>
      <c r="F69" s="23">
        <f>IF(B69&lt;F$1,IF(E69="",$L$7+$L$8+$L$9+$L$10,$L$7+$L$8+$L$9+$L$10-SUM(C69:E69)),"")</f>
      </c>
      <c r="G69" s="23">
        <f>IF(B69&lt;G$1,IF(F69="",$L$7+$L$8+$L$9+$L$10+$L$11,$L$7+$L$8+$L$9+$L$10+$L$11-SUM(C69:F69)),"")</f>
      </c>
      <c r="Q69" s="2"/>
      <c r="R69" s="2"/>
      <c r="U69" s="2"/>
    </row>
    <row r="70" spans="1:21" ht="12.75">
      <c r="A70" s="14">
        <v>41</v>
      </c>
      <c r="B70" s="15">
        <f>VLOOKUP($A70,'Boiler IDs'!$Z$3:$AC$70,2)</f>
        <v>0.4257194524784328</v>
      </c>
      <c r="C70" s="23">
        <f>IF(B70&lt;C$1,$L$7,"")</f>
      </c>
      <c r="D70" s="23">
        <f>IF(B70&lt;D$1,IF(C70="",$L$7+$L$8,$L$7+$L$8-C70),"")</f>
      </c>
      <c r="E70" s="23">
        <f>IF(B70&lt;E$1,IF(D70="",$L$7+$L$8+$L$9,$L$7+$L$8+$L$9-SUM(C70:D70)),"")</f>
      </c>
      <c r="F70" s="23">
        <f>IF(B70&lt;F$1,IF(E70="",$L$7+$L$8+$L$9+$L$10,$L$7+$L$8+$L$9+$L$10-SUM(C70:E70)),"")</f>
      </c>
      <c r="G70" s="23">
        <f>IF(B70&lt;G$1,IF(F70="",$L$7+$L$8+$L$9+$L$10+$L$11,$L$7+$L$8+$L$9+$L$10+$L$11-SUM(C70:F70)),"")</f>
      </c>
      <c r="Q70" s="2"/>
      <c r="R70" s="2"/>
      <c r="U70" s="2"/>
    </row>
  </sheetData>
  <sheetProtection password="9A89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70"/>
  <sheetViews>
    <sheetView workbookViewId="0" topLeftCell="A1">
      <selection activeCell="H12" sqref="H12"/>
    </sheetView>
  </sheetViews>
  <sheetFormatPr defaultColWidth="9.140625" defaultRowHeight="12.75"/>
  <cols>
    <col min="1" max="1" width="7.28125" style="30" customWidth="1"/>
    <col min="2" max="16384" width="7.28125" style="31" customWidth="1"/>
  </cols>
  <sheetData>
    <row r="1" spans="3:7" ht="12.75">
      <c r="C1" s="31">
        <v>0.1</v>
      </c>
      <c r="D1" s="31">
        <v>0.2</v>
      </c>
      <c r="E1" s="31">
        <v>0.3</v>
      </c>
      <c r="F1" s="31">
        <v>0.4</v>
      </c>
      <c r="G1" s="31">
        <v>0.5</v>
      </c>
    </row>
    <row r="2" spans="1:12" ht="12.75">
      <c r="A2" s="30" t="s">
        <v>24</v>
      </c>
      <c r="B2" s="31" t="s">
        <v>1</v>
      </c>
      <c r="C2" s="32" t="str">
        <f>"&lt; "&amp;C1&amp;" lb/MMBTU   "&amp;ROUND(MAX(C3:C70),4)*100&amp;"%"</f>
        <v>&lt; 0.1 lb/MMBTU   16.18%</v>
      </c>
      <c r="D2" s="32" t="str">
        <f>"&lt; "&amp;D1&amp;" lb/MMBTU   "&amp;ROUND(MAX(D3:D70),4)*100&amp;"%"</f>
        <v>&lt; 0.2 lb/MMBTU   26.47%</v>
      </c>
      <c r="E2" s="32" t="str">
        <f>"&lt; "&amp;E1&amp;" lb/MMBTU   "&amp;ROUND(MAX(E3:E70),4)*100&amp;"%"</f>
        <v>&lt; 0.3 lb/MMBTU   55.88%</v>
      </c>
      <c r="F2" s="32" t="str">
        <f>"&lt; "&amp;F1&amp;" lb/MMBTU   "&amp;ROUND(MAX(F3:F70),4)*100&amp;"%"</f>
        <v>&lt; 0.4 lb/MMBTU   80.88%</v>
      </c>
      <c r="G2" s="32" t="str">
        <f>"&lt; "&amp;G1&amp;" lb/MMBTU   "&amp;ROUND(MAX(G3:G70),4)*100&amp;"%"</f>
        <v>&lt; 0.5 lb/MMBTU   92.65%</v>
      </c>
      <c r="I2" s="33" t="s">
        <v>9</v>
      </c>
      <c r="J2" s="33"/>
      <c r="K2" s="33"/>
      <c r="L2" s="33"/>
    </row>
    <row r="3" spans="1:11" ht="12.75">
      <c r="A3" s="30">
        <v>60</v>
      </c>
      <c r="B3" s="34">
        <f>VLOOKUP($A3,'Boiler IDs'!$Z$3:$AC$70,3)</f>
        <v>0.000677046300238386</v>
      </c>
      <c r="C3" s="31">
        <f aca="true" t="shared" si="0" ref="C3:C34">IF(B3&lt;C$1,$L$7,"")</f>
        <v>0.16176470588235295</v>
      </c>
      <c r="D3" s="31">
        <f aca="true" t="shared" si="1" ref="D3:D34">IF(B3&lt;D$1,IF(C3="",$L$7+$L$8,$L$7+$L$8-C3),"")</f>
        <v>0.10294117647058823</v>
      </c>
      <c r="E3" s="31">
        <f aca="true" t="shared" si="2" ref="E3:E34">IF(B3&lt;E$1,IF(D3="",$L$7+$L$8+$L$9,$L$7+$L$8+$L$9-SUM(C3:D3)),"")</f>
        <v>0.29411764705882354</v>
      </c>
      <c r="F3" s="31">
        <f aca="true" t="shared" si="3" ref="F3:F34">IF(B3&lt;F$1,IF(E3="",$L$7+$L$8+$L$9+$L$10,$L$7+$L$8+$L$9+$L$10-SUM(C3:E3)),"")</f>
        <v>0.25</v>
      </c>
      <c r="G3" s="31">
        <f>IF(B3&lt;G$1,IF(F3="",$L$7+$L$8+$L$9+$L$10+$L$11,$L$7+$L$8+$L$9+$L$10+$L$11-SUM(C3:F3)),"")</f>
        <v>0.11764705882352944</v>
      </c>
      <c r="J3" s="31" t="s">
        <v>5</v>
      </c>
      <c r="K3" s="30">
        <f>COUNT('NOx Data'!B3:B65536)</f>
        <v>68</v>
      </c>
    </row>
    <row r="4" spans="1:11" ht="12.75">
      <c r="A4" s="30">
        <v>9</v>
      </c>
      <c r="B4" s="34">
        <f>VLOOKUP($A4,'Boiler IDs'!$Z$3:$AC$70,3)</f>
        <v>0.029103942625135656</v>
      </c>
      <c r="C4" s="31">
        <f t="shared" si="0"/>
        <v>0.16176470588235295</v>
      </c>
      <c r="D4" s="31">
        <f t="shared" si="1"/>
        <v>0.10294117647058823</v>
      </c>
      <c r="E4" s="31">
        <f t="shared" si="2"/>
        <v>0.29411764705882354</v>
      </c>
      <c r="F4" s="31">
        <f t="shared" si="3"/>
        <v>0.25</v>
      </c>
      <c r="G4" s="31">
        <f aca="true" t="shared" si="4" ref="G4:G67">IF(B4&lt;G$1,IF(F4="",$L$7+$L$8+$L$9+$L$10+$L$11,$L$7+$L$8+$L$9+$L$10+$L$11-SUM(C4:F4)),"")</f>
        <v>0.11764705882352944</v>
      </c>
      <c r="J4" s="31" t="s">
        <v>6</v>
      </c>
      <c r="K4" s="34">
        <f>MIN('NOx Data'!B3:B65536)</f>
        <v>0.000677046300238386</v>
      </c>
    </row>
    <row r="5" spans="1:11" ht="12.75">
      <c r="A5" s="30">
        <v>20</v>
      </c>
      <c r="B5" s="34">
        <f>VLOOKUP($A5,'Boiler IDs'!$Z$3:$AC$70,3)</f>
        <v>0.03</v>
      </c>
      <c r="C5" s="31">
        <f t="shared" si="0"/>
        <v>0.16176470588235295</v>
      </c>
      <c r="D5" s="31">
        <f t="shared" si="1"/>
        <v>0.10294117647058823</v>
      </c>
      <c r="E5" s="31">
        <f t="shared" si="2"/>
        <v>0.29411764705882354</v>
      </c>
      <c r="F5" s="31">
        <f t="shared" si="3"/>
        <v>0.25</v>
      </c>
      <c r="G5" s="31">
        <f t="shared" si="4"/>
        <v>0.11764705882352944</v>
      </c>
      <c r="J5" s="31" t="s">
        <v>7</v>
      </c>
      <c r="K5" s="34">
        <f>MAX('NOx Data'!B3:B65536)</f>
        <v>0.7875648439137841</v>
      </c>
    </row>
    <row r="6" spans="1:11" ht="12.75">
      <c r="A6" s="30">
        <v>17</v>
      </c>
      <c r="B6" s="34">
        <f>VLOOKUP($A6,'Boiler IDs'!$Z$3:$AC$70,3)</f>
        <v>0.04479146829175395</v>
      </c>
      <c r="C6" s="31">
        <f t="shared" si="0"/>
        <v>0.16176470588235295</v>
      </c>
      <c r="D6" s="31">
        <f t="shared" si="1"/>
        <v>0.10294117647058823</v>
      </c>
      <c r="E6" s="31">
        <f t="shared" si="2"/>
        <v>0.29411764705882354</v>
      </c>
      <c r="F6" s="31">
        <f t="shared" si="3"/>
        <v>0.25</v>
      </c>
      <c r="G6" s="31">
        <f t="shared" si="4"/>
        <v>0.11764705882352944</v>
      </c>
      <c r="J6" s="31" t="s">
        <v>4</v>
      </c>
      <c r="K6" s="34">
        <f>AVERAGE('NOx Data'!B3:B65536)</f>
        <v>0.2814393909391645</v>
      </c>
    </row>
    <row r="7" spans="1:12" ht="12.75">
      <c r="A7" s="30">
        <v>38</v>
      </c>
      <c r="B7" s="34">
        <f>VLOOKUP($A7,'Boiler IDs'!$Z$3:$AC$70,3)</f>
        <v>0.05</v>
      </c>
      <c r="C7" s="31">
        <f t="shared" si="0"/>
        <v>0.16176470588235295</v>
      </c>
      <c r="D7" s="31">
        <f t="shared" si="1"/>
        <v>0.10294117647058823</v>
      </c>
      <c r="E7" s="31">
        <f t="shared" si="2"/>
        <v>0.29411764705882354</v>
      </c>
      <c r="F7" s="31">
        <f t="shared" si="3"/>
        <v>0.25</v>
      </c>
      <c r="G7" s="31">
        <f t="shared" si="4"/>
        <v>0.11764705882352944</v>
      </c>
      <c r="J7" s="31" t="s">
        <v>8</v>
      </c>
      <c r="K7" s="35">
        <f>COUNTIF('NOx Data'!B3:B65536,J7)</f>
        <v>11</v>
      </c>
      <c r="L7" s="36">
        <f aca="true" t="shared" si="5" ref="L7:L12">K7/K$3</f>
        <v>0.16176470588235295</v>
      </c>
    </row>
    <row r="8" spans="1:13" ht="12.75">
      <c r="A8" s="30">
        <v>45</v>
      </c>
      <c r="B8" s="34">
        <f>VLOOKUP($A8,'Boiler IDs'!$Z$3:$AC$70,3)</f>
        <v>0.06</v>
      </c>
      <c r="C8" s="31">
        <f t="shared" si="0"/>
        <v>0.16176470588235295</v>
      </c>
      <c r="D8" s="31">
        <f t="shared" si="1"/>
        <v>0.10294117647058823</v>
      </c>
      <c r="E8" s="31">
        <f t="shared" si="2"/>
        <v>0.29411764705882354</v>
      </c>
      <c r="F8" s="31">
        <f t="shared" si="3"/>
        <v>0.25</v>
      </c>
      <c r="G8" s="31">
        <f t="shared" si="4"/>
        <v>0.11764705882352944</v>
      </c>
      <c r="I8" s="37" t="str">
        <f>RIGHT(J7,4)&amp;" &gt; x"</f>
        <v> 0.1 &gt; x</v>
      </c>
      <c r="J8" s="31" t="s">
        <v>10</v>
      </c>
      <c r="K8" s="35">
        <f>COUNTIF('NOx Data'!B3:B65536,J8)-K7</f>
        <v>7</v>
      </c>
      <c r="L8" s="36">
        <f t="shared" si="5"/>
        <v>0.10294117647058823</v>
      </c>
      <c r="M8" s="38">
        <f>SUM(L$7:L8)</f>
        <v>0.2647058823529412</v>
      </c>
    </row>
    <row r="9" spans="1:13" ht="12.75">
      <c r="A9" s="30">
        <v>29</v>
      </c>
      <c r="B9" s="34">
        <f>VLOOKUP($A9,'Boiler IDs'!$Z$3:$AC$70,3)</f>
        <v>0.07407113700777035</v>
      </c>
      <c r="C9" s="31">
        <f t="shared" si="0"/>
        <v>0.16176470588235295</v>
      </c>
      <c r="D9" s="31">
        <f t="shared" si="1"/>
        <v>0.10294117647058823</v>
      </c>
      <c r="E9" s="31">
        <f t="shared" si="2"/>
        <v>0.29411764705882354</v>
      </c>
      <c r="F9" s="31">
        <f t="shared" si="3"/>
        <v>0.25</v>
      </c>
      <c r="G9" s="31">
        <f t="shared" si="4"/>
        <v>0.11764705882352944</v>
      </c>
      <c r="I9" s="37" t="str">
        <f>RIGHT(J8,4)&amp;" &gt; x"</f>
        <v> 0.2 &gt; x</v>
      </c>
      <c r="J9" s="31" t="s">
        <v>11</v>
      </c>
      <c r="K9" s="35">
        <f>COUNTIF('NOx Data'!B3:B65536,J9)-K7-K8</f>
        <v>20</v>
      </c>
      <c r="L9" s="36">
        <f t="shared" si="5"/>
        <v>0.29411764705882354</v>
      </c>
      <c r="M9" s="38">
        <f>SUM(L$7:L9)</f>
        <v>0.5588235294117647</v>
      </c>
    </row>
    <row r="10" spans="1:13" ht="12.75">
      <c r="A10" s="30">
        <v>37</v>
      </c>
      <c r="B10" s="34">
        <f>VLOOKUP($A10,'Boiler IDs'!$Z$3:$AC$70,3)</f>
        <v>0.078</v>
      </c>
      <c r="C10" s="31">
        <f t="shared" si="0"/>
        <v>0.16176470588235295</v>
      </c>
      <c r="D10" s="31">
        <f t="shared" si="1"/>
        <v>0.10294117647058823</v>
      </c>
      <c r="E10" s="31">
        <f t="shared" si="2"/>
        <v>0.29411764705882354</v>
      </c>
      <c r="F10" s="31">
        <f t="shared" si="3"/>
        <v>0.25</v>
      </c>
      <c r="G10" s="31">
        <f t="shared" si="4"/>
        <v>0.11764705882352944</v>
      </c>
      <c r="I10" s="37" t="str">
        <f>RIGHT(J9,4)&amp;" &gt; x"</f>
        <v> 0.3 &gt; x</v>
      </c>
      <c r="J10" s="31" t="s">
        <v>14</v>
      </c>
      <c r="K10" s="35">
        <f>COUNTIF('NOx Data'!B3:B65536,J10)-K7-K8-K9</f>
        <v>17</v>
      </c>
      <c r="L10" s="36">
        <f t="shared" si="5"/>
        <v>0.25</v>
      </c>
      <c r="M10" s="38">
        <f>SUM(L$7:L10)</f>
        <v>0.8088235294117647</v>
      </c>
    </row>
    <row r="11" spans="1:13" ht="12.75">
      <c r="A11" s="30">
        <v>28</v>
      </c>
      <c r="B11" s="34">
        <f>VLOOKUP($A11,'Boiler IDs'!$Z$3:$AC$70,3)</f>
        <v>0.08954707348098503</v>
      </c>
      <c r="C11" s="31">
        <f t="shared" si="0"/>
        <v>0.16176470588235295</v>
      </c>
      <c r="D11" s="31">
        <f t="shared" si="1"/>
        <v>0.10294117647058823</v>
      </c>
      <c r="E11" s="31">
        <f t="shared" si="2"/>
        <v>0.29411764705882354</v>
      </c>
      <c r="F11" s="31">
        <f t="shared" si="3"/>
        <v>0.25</v>
      </c>
      <c r="G11" s="31">
        <f t="shared" si="4"/>
        <v>0.11764705882352944</v>
      </c>
      <c r="I11" s="37" t="str">
        <f>RIGHT(J10,4)&amp;" &gt; x"</f>
        <v> 0.4 &gt; x</v>
      </c>
      <c r="J11" s="31" t="s">
        <v>12</v>
      </c>
      <c r="K11" s="35">
        <f>COUNTIF('NOx Data'!B3:B65536,J11)-K7-K8-K9-K10</f>
        <v>8</v>
      </c>
      <c r="L11" s="36">
        <f t="shared" si="5"/>
        <v>0.11764705882352941</v>
      </c>
      <c r="M11" s="38">
        <f>SUM(L$7:L11)</f>
        <v>0.9264705882352942</v>
      </c>
    </row>
    <row r="12" spans="1:13" ht="12.75">
      <c r="A12" s="30">
        <v>62</v>
      </c>
      <c r="B12" s="34">
        <f>VLOOKUP($A12,'Boiler IDs'!$Z$3:$AC$70,3)</f>
        <v>0.09773693650121919</v>
      </c>
      <c r="C12" s="31">
        <f t="shared" si="0"/>
        <v>0.16176470588235295</v>
      </c>
      <c r="D12" s="31">
        <f t="shared" si="1"/>
        <v>0.10294117647058823</v>
      </c>
      <c r="E12" s="31">
        <f t="shared" si="2"/>
        <v>0.29411764705882354</v>
      </c>
      <c r="F12" s="31">
        <f t="shared" si="3"/>
        <v>0.25</v>
      </c>
      <c r="G12" s="31">
        <f t="shared" si="4"/>
        <v>0.11764705882352944</v>
      </c>
      <c r="J12" s="31" t="s">
        <v>13</v>
      </c>
      <c r="K12" s="35">
        <f>K3-SUM(K7:K11)</f>
        <v>5</v>
      </c>
      <c r="L12" s="36">
        <f t="shared" si="5"/>
        <v>0.07352941176470588</v>
      </c>
      <c r="M12" s="38">
        <f>SUM(L$7:L12)</f>
        <v>1</v>
      </c>
    </row>
    <row r="13" spans="1:12" ht="12.75">
      <c r="A13" s="30">
        <v>13</v>
      </c>
      <c r="B13" s="34">
        <f>VLOOKUP($A13,'Boiler IDs'!$Z$3:$AC$70,3)</f>
        <v>0.09990067302171338</v>
      </c>
      <c r="C13" s="31">
        <f t="shared" si="0"/>
        <v>0.16176470588235295</v>
      </c>
      <c r="D13" s="31">
        <f t="shared" si="1"/>
        <v>0.10294117647058823</v>
      </c>
      <c r="E13" s="31">
        <f t="shared" si="2"/>
        <v>0.29411764705882354</v>
      </c>
      <c r="F13" s="31">
        <f t="shared" si="3"/>
        <v>0.25</v>
      </c>
      <c r="G13" s="31">
        <f t="shared" si="4"/>
        <v>0.11764705882352944</v>
      </c>
      <c r="L13" s="38"/>
    </row>
    <row r="14" spans="1:12" ht="12.75">
      <c r="A14" s="30">
        <v>6</v>
      </c>
      <c r="B14" s="34">
        <f>VLOOKUP($A14,'Boiler IDs'!$Z$3:$AC$70,3)</f>
        <v>0.11910833333333333</v>
      </c>
      <c r="C14" s="31">
        <f t="shared" si="0"/>
      </c>
      <c r="D14" s="31">
        <f t="shared" si="1"/>
        <v>0.2647058823529412</v>
      </c>
      <c r="E14" s="31">
        <f t="shared" si="2"/>
        <v>0.29411764705882354</v>
      </c>
      <c r="F14" s="31">
        <f t="shared" si="3"/>
        <v>0.25</v>
      </c>
      <c r="G14" s="31">
        <f t="shared" si="4"/>
        <v>0.11764705882352944</v>
      </c>
      <c r="I14" s="33"/>
      <c r="J14" s="33"/>
      <c r="K14" s="33"/>
      <c r="L14" s="33"/>
    </row>
    <row r="15" spans="1:11" ht="12.75">
      <c r="A15" s="30">
        <v>30</v>
      </c>
      <c r="B15" s="34">
        <f>VLOOKUP($A15,'Boiler IDs'!$Z$3:$AC$70,3)</f>
        <v>0.12994397590781134</v>
      </c>
      <c r="C15" s="31">
        <f t="shared" si="0"/>
      </c>
      <c r="D15" s="31">
        <f t="shared" si="1"/>
        <v>0.2647058823529412</v>
      </c>
      <c r="E15" s="31">
        <f t="shared" si="2"/>
        <v>0.29411764705882354</v>
      </c>
      <c r="F15" s="31">
        <f t="shared" si="3"/>
        <v>0.25</v>
      </c>
      <c r="G15" s="31">
        <f t="shared" si="4"/>
        <v>0.11764705882352944</v>
      </c>
      <c r="K15" s="30"/>
    </row>
    <row r="16" spans="1:11" ht="12.75">
      <c r="A16" s="30">
        <v>48</v>
      </c>
      <c r="B16" s="34">
        <f>VLOOKUP($A16,'Boiler IDs'!$Z$3:$AC$70,3)</f>
        <v>0.14399999999999996</v>
      </c>
      <c r="C16" s="31">
        <f t="shared" si="0"/>
      </c>
      <c r="D16" s="31">
        <f t="shared" si="1"/>
        <v>0.2647058823529412</v>
      </c>
      <c r="E16" s="31">
        <f t="shared" si="2"/>
        <v>0.29411764705882354</v>
      </c>
      <c r="F16" s="31">
        <f t="shared" si="3"/>
        <v>0.25</v>
      </c>
      <c r="G16" s="31">
        <f t="shared" si="4"/>
        <v>0.11764705882352944</v>
      </c>
      <c r="K16" s="34"/>
    </row>
    <row r="17" spans="1:11" ht="12.75">
      <c r="A17" s="30">
        <v>16</v>
      </c>
      <c r="B17" s="34">
        <f>VLOOKUP($A17,'Boiler IDs'!$Z$3:$AC$70,3)</f>
        <v>0.1519659889804996</v>
      </c>
      <c r="C17" s="31">
        <f t="shared" si="0"/>
      </c>
      <c r="D17" s="31">
        <f t="shared" si="1"/>
        <v>0.2647058823529412</v>
      </c>
      <c r="E17" s="31">
        <f t="shared" si="2"/>
        <v>0.29411764705882354</v>
      </c>
      <c r="F17" s="31">
        <f t="shared" si="3"/>
        <v>0.25</v>
      </c>
      <c r="G17" s="31">
        <f t="shared" si="4"/>
        <v>0.11764705882352944</v>
      </c>
      <c r="K17" s="34"/>
    </row>
    <row r="18" spans="1:11" ht="12.75">
      <c r="A18" s="30">
        <v>49</v>
      </c>
      <c r="B18" s="34">
        <f>VLOOKUP($A18,'Boiler IDs'!$Z$3:$AC$70,3)</f>
        <v>0.15478490443597598</v>
      </c>
      <c r="C18" s="31">
        <f t="shared" si="0"/>
      </c>
      <c r="D18" s="31">
        <f t="shared" si="1"/>
        <v>0.2647058823529412</v>
      </c>
      <c r="E18" s="31">
        <f t="shared" si="2"/>
        <v>0.29411764705882354</v>
      </c>
      <c r="F18" s="31">
        <f t="shared" si="3"/>
        <v>0.25</v>
      </c>
      <c r="G18" s="31">
        <f t="shared" si="4"/>
        <v>0.11764705882352944</v>
      </c>
      <c r="K18" s="34"/>
    </row>
    <row r="19" spans="1:12" ht="12.75">
      <c r="A19" s="30">
        <v>27</v>
      </c>
      <c r="B19" s="34">
        <f>VLOOKUP($A19,'Boiler IDs'!$Z$3:$AC$70,3)</f>
        <v>0.1627716913473219</v>
      </c>
      <c r="C19" s="31">
        <f t="shared" si="0"/>
      </c>
      <c r="D19" s="31">
        <f t="shared" si="1"/>
        <v>0.2647058823529412</v>
      </c>
      <c r="E19" s="31">
        <f t="shared" si="2"/>
        <v>0.29411764705882354</v>
      </c>
      <c r="F19" s="31">
        <f t="shared" si="3"/>
        <v>0.25</v>
      </c>
      <c r="G19" s="31">
        <f t="shared" si="4"/>
        <v>0.11764705882352944</v>
      </c>
      <c r="K19" s="35"/>
      <c r="L19" s="36"/>
    </row>
    <row r="20" spans="1:12" ht="12.75">
      <c r="A20" s="30">
        <v>8</v>
      </c>
      <c r="B20" s="34">
        <f>VLOOKUP($A20,'Boiler IDs'!$Z$3:$AC$70,3)</f>
        <v>0.1751799811074743</v>
      </c>
      <c r="C20" s="31">
        <f t="shared" si="0"/>
      </c>
      <c r="D20" s="31">
        <f t="shared" si="1"/>
        <v>0.2647058823529412</v>
      </c>
      <c r="E20" s="31">
        <f t="shared" si="2"/>
        <v>0.29411764705882354</v>
      </c>
      <c r="F20" s="31">
        <f t="shared" si="3"/>
        <v>0.25</v>
      </c>
      <c r="G20" s="31">
        <f t="shared" si="4"/>
        <v>0.11764705882352944</v>
      </c>
      <c r="I20" s="37"/>
      <c r="K20" s="35"/>
      <c r="L20" s="36"/>
    </row>
    <row r="21" spans="1:12" ht="12.75">
      <c r="A21" s="30">
        <v>67</v>
      </c>
      <c r="B21" s="34">
        <f>VLOOKUP($A21,'Boiler IDs'!$Z$3:$AC$70,3)</f>
        <v>0.2</v>
      </c>
      <c r="C21" s="31">
        <f t="shared" si="0"/>
      </c>
      <c r="D21" s="31">
        <f t="shared" si="1"/>
      </c>
      <c r="E21" s="31">
        <f t="shared" si="2"/>
        <v>0.5588235294117647</v>
      </c>
      <c r="F21" s="31">
        <f t="shared" si="3"/>
        <v>0.25</v>
      </c>
      <c r="G21" s="31">
        <f t="shared" si="4"/>
        <v>0.11764705882352944</v>
      </c>
      <c r="I21" s="37"/>
      <c r="K21" s="35"/>
      <c r="L21" s="36"/>
    </row>
    <row r="22" spans="1:12" ht="12.75">
      <c r="A22" s="30">
        <v>31</v>
      </c>
      <c r="B22" s="34">
        <f>VLOOKUP($A22,'Boiler IDs'!$Z$3:$AC$70,3)</f>
        <v>0.20300174702971274</v>
      </c>
      <c r="C22" s="31">
        <f t="shared" si="0"/>
      </c>
      <c r="D22" s="31">
        <f t="shared" si="1"/>
      </c>
      <c r="E22" s="31">
        <f t="shared" si="2"/>
        <v>0.5588235294117647</v>
      </c>
      <c r="F22" s="31">
        <f t="shared" si="3"/>
        <v>0.25</v>
      </c>
      <c r="G22" s="31">
        <f t="shared" si="4"/>
        <v>0.11764705882352944</v>
      </c>
      <c r="I22" s="37"/>
      <c r="K22" s="35"/>
      <c r="L22" s="36"/>
    </row>
    <row r="23" spans="1:12" ht="12.75">
      <c r="A23" s="30">
        <v>42</v>
      </c>
      <c r="B23" s="34">
        <f>VLOOKUP($A23,'Boiler IDs'!$Z$3:$AC$70,3)</f>
        <v>0.20588235294117646</v>
      </c>
      <c r="C23" s="31">
        <f t="shared" si="0"/>
      </c>
      <c r="D23" s="31">
        <f t="shared" si="1"/>
      </c>
      <c r="E23" s="31">
        <f t="shared" si="2"/>
        <v>0.5588235294117647</v>
      </c>
      <c r="F23" s="31">
        <f t="shared" si="3"/>
        <v>0.25</v>
      </c>
      <c r="G23" s="31">
        <f t="shared" si="4"/>
        <v>0.11764705882352944</v>
      </c>
      <c r="I23" s="37"/>
      <c r="K23" s="35"/>
      <c r="L23" s="36"/>
    </row>
    <row r="24" spans="1:12" ht="12.75">
      <c r="A24" s="30">
        <v>43</v>
      </c>
      <c r="B24" s="34">
        <f>VLOOKUP($A24,'Boiler IDs'!$Z$3:$AC$70,3)</f>
        <v>0.20588235294117646</v>
      </c>
      <c r="C24" s="31">
        <f t="shared" si="0"/>
      </c>
      <c r="D24" s="31">
        <f t="shared" si="1"/>
      </c>
      <c r="E24" s="31">
        <f t="shared" si="2"/>
        <v>0.5588235294117647</v>
      </c>
      <c r="F24" s="31">
        <f t="shared" si="3"/>
        <v>0.25</v>
      </c>
      <c r="G24" s="31">
        <f t="shared" si="4"/>
        <v>0.11764705882352944</v>
      </c>
      <c r="K24" s="35"/>
      <c r="L24" s="36"/>
    </row>
    <row r="25" spans="1:12" ht="12.75">
      <c r="A25" s="30">
        <v>32</v>
      </c>
      <c r="B25" s="34">
        <f>VLOOKUP($A25,'Boiler IDs'!$Z$3:$AC$70,3)</f>
        <v>0.22604407161227486</v>
      </c>
      <c r="C25" s="31">
        <f t="shared" si="0"/>
      </c>
      <c r="D25" s="31">
        <f t="shared" si="1"/>
      </c>
      <c r="E25" s="31">
        <f t="shared" si="2"/>
        <v>0.5588235294117647</v>
      </c>
      <c r="F25" s="31">
        <f t="shared" si="3"/>
        <v>0.25</v>
      </c>
      <c r="G25" s="31">
        <f t="shared" si="4"/>
        <v>0.11764705882352944</v>
      </c>
      <c r="L25" s="38"/>
    </row>
    <row r="26" spans="1:7" ht="12.75">
      <c r="A26" s="30">
        <v>65</v>
      </c>
      <c r="B26" s="34">
        <f>VLOOKUP($A26,'Boiler IDs'!$Z$3:$AC$70,3)</f>
        <v>0.2275621982918678</v>
      </c>
      <c r="C26" s="31">
        <f t="shared" si="0"/>
      </c>
      <c r="D26" s="31">
        <f t="shared" si="1"/>
      </c>
      <c r="E26" s="31">
        <f t="shared" si="2"/>
        <v>0.5588235294117647</v>
      </c>
      <c r="F26" s="31">
        <f t="shared" si="3"/>
        <v>0.25</v>
      </c>
      <c r="G26" s="31">
        <f t="shared" si="4"/>
        <v>0.11764705882352944</v>
      </c>
    </row>
    <row r="27" spans="1:12" ht="12.75">
      <c r="A27" s="30">
        <v>54</v>
      </c>
      <c r="B27" s="34">
        <f>VLOOKUP($A27,'Boiler IDs'!$Z$3:$AC$70,3)</f>
        <v>0.2281964905242311</v>
      </c>
      <c r="C27" s="31">
        <f t="shared" si="0"/>
      </c>
      <c r="D27" s="31">
        <f t="shared" si="1"/>
      </c>
      <c r="E27" s="31">
        <f t="shared" si="2"/>
        <v>0.5588235294117647</v>
      </c>
      <c r="F27" s="31">
        <f t="shared" si="3"/>
        <v>0.25</v>
      </c>
      <c r="G27" s="31">
        <f t="shared" si="4"/>
        <v>0.11764705882352944</v>
      </c>
      <c r="I27" s="33"/>
      <c r="J27" s="33"/>
      <c r="K27" s="33"/>
      <c r="L27" s="33"/>
    </row>
    <row r="28" spans="1:11" ht="12.75">
      <c r="A28" s="30">
        <v>46</v>
      </c>
      <c r="B28" s="34">
        <f>VLOOKUP($A28,'Boiler IDs'!$Z$3:$AC$70,3)</f>
        <v>0.2292730390686944</v>
      </c>
      <c r="C28" s="31">
        <f t="shared" si="0"/>
      </c>
      <c r="D28" s="31">
        <f t="shared" si="1"/>
      </c>
      <c r="E28" s="31">
        <f t="shared" si="2"/>
        <v>0.5588235294117647</v>
      </c>
      <c r="F28" s="31">
        <f t="shared" si="3"/>
        <v>0.25</v>
      </c>
      <c r="G28" s="31">
        <f t="shared" si="4"/>
        <v>0.11764705882352944</v>
      </c>
      <c r="K28" s="30"/>
    </row>
    <row r="29" spans="1:11" ht="12.75">
      <c r="A29" s="30">
        <v>26</v>
      </c>
      <c r="B29" s="34">
        <f>VLOOKUP($A29,'Boiler IDs'!$Z$3:$AC$70,3)</f>
        <v>0.2548891230620355</v>
      </c>
      <c r="C29" s="31">
        <f t="shared" si="0"/>
      </c>
      <c r="D29" s="31">
        <f t="shared" si="1"/>
      </c>
      <c r="E29" s="31">
        <f t="shared" si="2"/>
        <v>0.5588235294117647</v>
      </c>
      <c r="F29" s="31">
        <f t="shared" si="3"/>
        <v>0.25</v>
      </c>
      <c r="G29" s="31">
        <f t="shared" si="4"/>
        <v>0.11764705882352944</v>
      </c>
      <c r="K29" s="34"/>
    </row>
    <row r="30" spans="1:11" ht="12.75">
      <c r="A30" s="30">
        <v>3</v>
      </c>
      <c r="B30" s="34">
        <f>VLOOKUP($A30,'Boiler IDs'!$Z$3:$AC$70,3)</f>
        <v>0.265</v>
      </c>
      <c r="C30" s="31">
        <f t="shared" si="0"/>
      </c>
      <c r="D30" s="31">
        <f t="shared" si="1"/>
      </c>
      <c r="E30" s="31">
        <f t="shared" si="2"/>
        <v>0.5588235294117647</v>
      </c>
      <c r="F30" s="31">
        <f t="shared" si="3"/>
        <v>0.25</v>
      </c>
      <c r="G30" s="31">
        <f t="shared" si="4"/>
        <v>0.11764705882352944</v>
      </c>
      <c r="K30" s="34"/>
    </row>
    <row r="31" spans="1:11" ht="12.75">
      <c r="A31" s="30">
        <v>19</v>
      </c>
      <c r="B31" s="34">
        <f>VLOOKUP($A31,'Boiler IDs'!$Z$3:$AC$70,3)</f>
        <v>0.2658133628591294</v>
      </c>
      <c r="C31" s="31">
        <f t="shared" si="0"/>
      </c>
      <c r="D31" s="31">
        <f t="shared" si="1"/>
      </c>
      <c r="E31" s="31">
        <f t="shared" si="2"/>
        <v>0.5588235294117647</v>
      </c>
      <c r="F31" s="31">
        <f t="shared" si="3"/>
        <v>0.25</v>
      </c>
      <c r="G31" s="31">
        <f t="shared" si="4"/>
        <v>0.11764705882352944</v>
      </c>
      <c r="K31" s="34"/>
    </row>
    <row r="32" spans="1:12" ht="12.75">
      <c r="A32" s="30">
        <v>51</v>
      </c>
      <c r="B32" s="34">
        <f>VLOOKUP($A32,'Boiler IDs'!$Z$3:$AC$70,3)</f>
        <v>0.2728358883797913</v>
      </c>
      <c r="C32" s="31">
        <f t="shared" si="0"/>
      </c>
      <c r="D32" s="31">
        <f t="shared" si="1"/>
      </c>
      <c r="E32" s="31">
        <f t="shared" si="2"/>
        <v>0.5588235294117647</v>
      </c>
      <c r="F32" s="31">
        <f t="shared" si="3"/>
        <v>0.25</v>
      </c>
      <c r="G32" s="31">
        <f t="shared" si="4"/>
        <v>0.11764705882352944</v>
      </c>
      <c r="K32" s="35"/>
      <c r="L32" s="36"/>
    </row>
    <row r="33" spans="1:12" ht="12.75">
      <c r="A33" s="30">
        <v>7</v>
      </c>
      <c r="B33" s="34">
        <f>VLOOKUP($A33,'Boiler IDs'!$Z$3:$AC$70,3)</f>
        <v>0.2731707317073171</v>
      </c>
      <c r="C33" s="31">
        <f t="shared" si="0"/>
      </c>
      <c r="D33" s="31">
        <f t="shared" si="1"/>
      </c>
      <c r="E33" s="31">
        <f t="shared" si="2"/>
        <v>0.5588235294117647</v>
      </c>
      <c r="F33" s="31">
        <f t="shared" si="3"/>
        <v>0.25</v>
      </c>
      <c r="G33" s="31">
        <f t="shared" si="4"/>
        <v>0.11764705882352944</v>
      </c>
      <c r="I33" s="37"/>
      <c r="K33" s="35"/>
      <c r="L33" s="36"/>
    </row>
    <row r="34" spans="1:12" ht="12.75">
      <c r="A34" s="30">
        <v>59</v>
      </c>
      <c r="B34" s="34">
        <f>VLOOKUP($A34,'Boiler IDs'!$Z$3:$AC$70,3)</f>
        <v>0.27424923457755196</v>
      </c>
      <c r="C34" s="31">
        <f t="shared" si="0"/>
      </c>
      <c r="D34" s="31">
        <f t="shared" si="1"/>
      </c>
      <c r="E34" s="31">
        <f t="shared" si="2"/>
        <v>0.5588235294117647</v>
      </c>
      <c r="F34" s="31">
        <f t="shared" si="3"/>
        <v>0.25</v>
      </c>
      <c r="G34" s="31">
        <f t="shared" si="4"/>
        <v>0.11764705882352944</v>
      </c>
      <c r="I34" s="37"/>
      <c r="K34" s="35"/>
      <c r="L34" s="36"/>
    </row>
    <row r="35" spans="1:12" ht="12.75">
      <c r="A35" s="30">
        <v>68</v>
      </c>
      <c r="B35" s="34">
        <f>VLOOKUP($A35,'Boiler IDs'!$Z$3:$AC$70,3)</f>
        <v>0.28</v>
      </c>
      <c r="C35" s="31">
        <f aca="true" t="shared" si="6" ref="C35:C66">IF(B35&lt;C$1,$L$7,"")</f>
      </c>
      <c r="D35" s="31">
        <f aca="true" t="shared" si="7" ref="D35:D66">IF(B35&lt;D$1,IF(C35="",$L$7+$L$8,$L$7+$L$8-C35),"")</f>
      </c>
      <c r="E35" s="31">
        <f aca="true" t="shared" si="8" ref="E35:E66">IF(B35&lt;E$1,IF(D35="",$L$7+$L$8+$L$9,$L$7+$L$8+$L$9-SUM(C35:D35)),"")</f>
        <v>0.5588235294117647</v>
      </c>
      <c r="F35" s="31">
        <f aca="true" t="shared" si="9" ref="F35:F66">IF(B35&lt;F$1,IF(E35="",$L$7+$L$8+$L$9+$L$10,$L$7+$L$8+$L$9+$L$10-SUM(C35:E35)),"")</f>
        <v>0.25</v>
      </c>
      <c r="G35" s="31">
        <f t="shared" si="4"/>
        <v>0.11764705882352944</v>
      </c>
      <c r="I35" s="37"/>
      <c r="K35" s="35"/>
      <c r="L35" s="36"/>
    </row>
    <row r="36" spans="1:12" ht="12.75">
      <c r="A36" s="30">
        <v>14</v>
      </c>
      <c r="B36" s="34">
        <f>VLOOKUP($A36,'Boiler IDs'!$Z$3:$AC$70,3)</f>
        <v>0.2830197450590864</v>
      </c>
      <c r="C36" s="31">
        <f t="shared" si="6"/>
      </c>
      <c r="D36" s="31">
        <f t="shared" si="7"/>
      </c>
      <c r="E36" s="31">
        <f t="shared" si="8"/>
        <v>0.5588235294117647</v>
      </c>
      <c r="F36" s="31">
        <f t="shared" si="9"/>
        <v>0.25</v>
      </c>
      <c r="G36" s="31">
        <f t="shared" si="4"/>
        <v>0.11764705882352944</v>
      </c>
      <c r="I36" s="37"/>
      <c r="K36" s="35"/>
      <c r="L36" s="36"/>
    </row>
    <row r="37" spans="1:12" ht="12.75">
      <c r="A37" s="30">
        <v>22</v>
      </c>
      <c r="B37" s="34">
        <f>VLOOKUP($A37,'Boiler IDs'!$Z$3:$AC$70,3)</f>
        <v>0.2867402581617108</v>
      </c>
      <c r="C37" s="31">
        <f t="shared" si="6"/>
      </c>
      <c r="D37" s="31">
        <f t="shared" si="7"/>
      </c>
      <c r="E37" s="31">
        <f t="shared" si="8"/>
        <v>0.5588235294117647</v>
      </c>
      <c r="F37" s="31">
        <f t="shared" si="9"/>
        <v>0.25</v>
      </c>
      <c r="G37" s="31">
        <f t="shared" si="4"/>
        <v>0.11764705882352944</v>
      </c>
      <c r="K37" s="35"/>
      <c r="L37" s="36"/>
    </row>
    <row r="38" spans="1:7" ht="12.75">
      <c r="A38" s="30">
        <v>34</v>
      </c>
      <c r="B38" s="34">
        <f>VLOOKUP($A38,'Boiler IDs'!$Z$3:$AC$70,3)</f>
        <v>0.28813707877844336</v>
      </c>
      <c r="C38" s="31">
        <f t="shared" si="6"/>
      </c>
      <c r="D38" s="31">
        <f t="shared" si="7"/>
      </c>
      <c r="E38" s="31">
        <f t="shared" si="8"/>
        <v>0.5588235294117647</v>
      </c>
      <c r="F38" s="31">
        <f t="shared" si="9"/>
        <v>0.25</v>
      </c>
      <c r="G38" s="31">
        <f t="shared" si="4"/>
        <v>0.11764705882352944</v>
      </c>
    </row>
    <row r="39" spans="1:7" ht="12.75">
      <c r="A39" s="30">
        <v>44</v>
      </c>
      <c r="B39" s="34">
        <f>VLOOKUP($A39,'Boiler IDs'!$Z$3:$AC$70,3)</f>
        <v>0.29</v>
      </c>
      <c r="C39" s="31">
        <f t="shared" si="6"/>
      </c>
      <c r="D39" s="31">
        <f t="shared" si="7"/>
      </c>
      <c r="E39" s="31">
        <f t="shared" si="8"/>
        <v>0.5588235294117647</v>
      </c>
      <c r="F39" s="31">
        <f t="shared" si="9"/>
        <v>0.25</v>
      </c>
      <c r="G39" s="31">
        <f t="shared" si="4"/>
        <v>0.11764705882352944</v>
      </c>
    </row>
    <row r="40" spans="1:7" ht="12.75">
      <c r="A40" s="30">
        <v>47</v>
      </c>
      <c r="B40" s="34">
        <f>VLOOKUP($A40,'Boiler IDs'!$Z$3:$AC$70,3)</f>
        <v>0.293</v>
      </c>
      <c r="C40" s="31">
        <f t="shared" si="6"/>
      </c>
      <c r="D40" s="31">
        <f t="shared" si="7"/>
      </c>
      <c r="E40" s="31">
        <f t="shared" si="8"/>
        <v>0.5588235294117647</v>
      </c>
      <c r="F40" s="31">
        <f t="shared" si="9"/>
        <v>0.25</v>
      </c>
      <c r="G40" s="31">
        <f t="shared" si="4"/>
        <v>0.11764705882352944</v>
      </c>
    </row>
    <row r="41" spans="1:7" ht="12.75">
      <c r="A41" s="30">
        <v>66</v>
      </c>
      <c r="B41" s="34">
        <f>VLOOKUP($A41,'Boiler IDs'!$Z$3:$AC$70,3)</f>
        <v>0.31</v>
      </c>
      <c r="C41" s="31">
        <f t="shared" si="6"/>
      </c>
      <c r="D41" s="31">
        <f t="shared" si="7"/>
      </c>
      <c r="E41" s="31">
        <f t="shared" si="8"/>
      </c>
      <c r="F41" s="31">
        <f t="shared" si="9"/>
        <v>0.8088235294117647</v>
      </c>
      <c r="G41" s="31">
        <f t="shared" si="4"/>
        <v>0.11764705882352944</v>
      </c>
    </row>
    <row r="42" spans="1:7" ht="12.75">
      <c r="A42" s="30">
        <v>11</v>
      </c>
      <c r="B42" s="34">
        <f>VLOOKUP($A42,'Boiler IDs'!$Z$3:$AC$70,3)</f>
        <v>0.31078247976158563</v>
      </c>
      <c r="C42" s="31">
        <f t="shared" si="6"/>
      </c>
      <c r="D42" s="31">
        <f t="shared" si="7"/>
      </c>
      <c r="E42" s="31">
        <f t="shared" si="8"/>
      </c>
      <c r="F42" s="31">
        <f t="shared" si="9"/>
        <v>0.8088235294117647</v>
      </c>
      <c r="G42" s="31">
        <f t="shared" si="4"/>
        <v>0.11764705882352944</v>
      </c>
    </row>
    <row r="43" spans="1:7" ht="12.75">
      <c r="A43" s="30">
        <v>12</v>
      </c>
      <c r="B43" s="34">
        <f>VLOOKUP($A43,'Boiler IDs'!$Z$3:$AC$70,3)</f>
        <v>0.31078247976158563</v>
      </c>
      <c r="C43" s="31">
        <f t="shared" si="6"/>
      </c>
      <c r="D43" s="31">
        <f t="shared" si="7"/>
      </c>
      <c r="E43" s="31">
        <f t="shared" si="8"/>
      </c>
      <c r="F43" s="31">
        <f t="shared" si="9"/>
        <v>0.8088235294117647</v>
      </c>
      <c r="G43" s="31">
        <f t="shared" si="4"/>
        <v>0.11764705882352944</v>
      </c>
    </row>
    <row r="44" spans="1:7" ht="12.75">
      <c r="A44" s="30">
        <v>18</v>
      </c>
      <c r="B44" s="34">
        <f>VLOOKUP($A44,'Boiler IDs'!$Z$3:$AC$70,3)</f>
        <v>0.314</v>
      </c>
      <c r="C44" s="31">
        <f t="shared" si="6"/>
      </c>
      <c r="D44" s="31">
        <f t="shared" si="7"/>
      </c>
      <c r="E44" s="31">
        <f t="shared" si="8"/>
      </c>
      <c r="F44" s="31">
        <f t="shared" si="9"/>
        <v>0.8088235294117647</v>
      </c>
      <c r="G44" s="31">
        <f t="shared" si="4"/>
        <v>0.11764705882352944</v>
      </c>
    </row>
    <row r="45" spans="1:7" ht="12.75">
      <c r="A45" s="30">
        <v>63</v>
      </c>
      <c r="B45" s="34">
        <f>VLOOKUP($A45,'Boiler IDs'!$Z$3:$AC$70,3)</f>
        <v>0.3230836060109318</v>
      </c>
      <c r="C45" s="31">
        <f t="shared" si="6"/>
      </c>
      <c r="D45" s="31">
        <f t="shared" si="7"/>
      </c>
      <c r="E45" s="31">
        <f t="shared" si="8"/>
      </c>
      <c r="F45" s="31">
        <f t="shared" si="9"/>
        <v>0.8088235294117647</v>
      </c>
      <c r="G45" s="31">
        <f t="shared" si="4"/>
        <v>0.11764705882352944</v>
      </c>
    </row>
    <row r="46" spans="1:7" ht="12.75">
      <c r="A46" s="30">
        <v>64</v>
      </c>
      <c r="B46" s="34">
        <f>VLOOKUP($A46,'Boiler IDs'!$Z$3:$AC$70,3)</f>
        <v>0.3230836272227636</v>
      </c>
      <c r="C46" s="31">
        <f t="shared" si="6"/>
      </c>
      <c r="D46" s="31">
        <f t="shared" si="7"/>
      </c>
      <c r="E46" s="31">
        <f t="shared" si="8"/>
      </c>
      <c r="F46" s="31">
        <f t="shared" si="9"/>
        <v>0.8088235294117647</v>
      </c>
      <c r="G46" s="31">
        <f t="shared" si="4"/>
        <v>0.11764705882352944</v>
      </c>
    </row>
    <row r="47" spans="1:7" ht="12.75">
      <c r="A47" s="30">
        <v>36</v>
      </c>
      <c r="B47" s="34">
        <f>VLOOKUP($A47,'Boiler IDs'!$Z$3:$AC$70,3)</f>
        <v>0.34</v>
      </c>
      <c r="C47" s="31">
        <f t="shared" si="6"/>
      </c>
      <c r="D47" s="31">
        <f t="shared" si="7"/>
      </c>
      <c r="E47" s="31">
        <f t="shared" si="8"/>
      </c>
      <c r="F47" s="31">
        <f t="shared" si="9"/>
        <v>0.8088235294117647</v>
      </c>
      <c r="G47" s="31">
        <f t="shared" si="4"/>
        <v>0.11764705882352944</v>
      </c>
    </row>
    <row r="48" spans="1:7" ht="12.75">
      <c r="A48" s="30">
        <v>40</v>
      </c>
      <c r="B48" s="34">
        <f>VLOOKUP($A48,'Boiler IDs'!$Z$3:$AC$70,3)</f>
        <v>0.34</v>
      </c>
      <c r="C48" s="31">
        <f t="shared" si="6"/>
      </c>
      <c r="D48" s="31">
        <f t="shared" si="7"/>
      </c>
      <c r="E48" s="31">
        <f t="shared" si="8"/>
      </c>
      <c r="F48" s="31">
        <f t="shared" si="9"/>
        <v>0.8088235294117647</v>
      </c>
      <c r="G48" s="31">
        <f t="shared" si="4"/>
        <v>0.11764705882352944</v>
      </c>
    </row>
    <row r="49" spans="1:7" ht="12.75">
      <c r="A49" s="30">
        <v>24</v>
      </c>
      <c r="B49" s="34">
        <f>VLOOKUP($A49,'Boiler IDs'!$Z$3:$AC$70,3)</f>
        <v>0.3579</v>
      </c>
      <c r="C49" s="31">
        <f t="shared" si="6"/>
      </c>
      <c r="D49" s="31">
        <f t="shared" si="7"/>
      </c>
      <c r="E49" s="31">
        <f t="shared" si="8"/>
      </c>
      <c r="F49" s="31">
        <f t="shared" si="9"/>
        <v>0.8088235294117647</v>
      </c>
      <c r="G49" s="31">
        <f t="shared" si="4"/>
        <v>0.11764705882352944</v>
      </c>
    </row>
    <row r="50" spans="1:7" ht="12.75">
      <c r="A50" s="30">
        <v>25</v>
      </c>
      <c r="B50" s="34">
        <f>VLOOKUP($A50,'Boiler IDs'!$Z$3:$AC$70,3)</f>
        <v>0.3579</v>
      </c>
      <c r="C50" s="31">
        <f t="shared" si="6"/>
      </c>
      <c r="D50" s="31">
        <f t="shared" si="7"/>
      </c>
      <c r="E50" s="31">
        <f t="shared" si="8"/>
      </c>
      <c r="F50" s="31">
        <f t="shared" si="9"/>
        <v>0.8088235294117647</v>
      </c>
      <c r="G50" s="31">
        <f t="shared" si="4"/>
        <v>0.11764705882352944</v>
      </c>
    </row>
    <row r="51" spans="1:7" ht="12.75">
      <c r="A51" s="30">
        <v>10</v>
      </c>
      <c r="B51" s="34">
        <f>VLOOKUP($A51,'Boiler IDs'!$Z$3:$AC$70,3)</f>
        <v>0.36</v>
      </c>
      <c r="C51" s="31">
        <f t="shared" si="6"/>
      </c>
      <c r="D51" s="31">
        <f t="shared" si="7"/>
      </c>
      <c r="E51" s="31">
        <f t="shared" si="8"/>
      </c>
      <c r="F51" s="31">
        <f t="shared" si="9"/>
        <v>0.8088235294117647</v>
      </c>
      <c r="G51" s="31">
        <f t="shared" si="4"/>
        <v>0.11764705882352944</v>
      </c>
    </row>
    <row r="52" spans="1:7" ht="12.75">
      <c r="A52" s="30">
        <v>56</v>
      </c>
      <c r="B52" s="34">
        <f>VLOOKUP($A52,'Boiler IDs'!$Z$3:$AC$70,3)</f>
        <v>0.3626389566547545</v>
      </c>
      <c r="C52" s="31">
        <f t="shared" si="6"/>
      </c>
      <c r="D52" s="31">
        <f t="shared" si="7"/>
      </c>
      <c r="E52" s="31">
        <f t="shared" si="8"/>
      </c>
      <c r="F52" s="31">
        <f t="shared" si="9"/>
        <v>0.8088235294117647</v>
      </c>
      <c r="G52" s="31">
        <f t="shared" si="4"/>
        <v>0.11764705882352944</v>
      </c>
    </row>
    <row r="53" spans="1:7" ht="12.75">
      <c r="A53" s="30">
        <v>57</v>
      </c>
      <c r="B53" s="34">
        <f>VLOOKUP($A53,'Boiler IDs'!$Z$3:$AC$70,3)</f>
        <v>0.3626389566547545</v>
      </c>
      <c r="C53" s="31">
        <f t="shared" si="6"/>
      </c>
      <c r="D53" s="31">
        <f t="shared" si="7"/>
      </c>
      <c r="E53" s="31">
        <f t="shared" si="8"/>
      </c>
      <c r="F53" s="31">
        <f t="shared" si="9"/>
        <v>0.8088235294117647</v>
      </c>
      <c r="G53" s="31">
        <f t="shared" si="4"/>
        <v>0.11764705882352944</v>
      </c>
    </row>
    <row r="54" spans="1:7" ht="12.75">
      <c r="A54" s="30">
        <v>52</v>
      </c>
      <c r="B54" s="34">
        <f>VLOOKUP($A54,'Boiler IDs'!$Z$3:$AC$70,3)</f>
        <v>0.36497312695440726</v>
      </c>
      <c r="C54" s="31">
        <f t="shared" si="6"/>
      </c>
      <c r="D54" s="31">
        <f t="shared" si="7"/>
      </c>
      <c r="E54" s="31">
        <f t="shared" si="8"/>
      </c>
      <c r="F54" s="31">
        <f t="shared" si="9"/>
        <v>0.8088235294117647</v>
      </c>
      <c r="G54" s="31">
        <f t="shared" si="4"/>
        <v>0.11764705882352944</v>
      </c>
    </row>
    <row r="55" spans="1:7" ht="12.75">
      <c r="A55" s="30">
        <v>58</v>
      </c>
      <c r="B55" s="34">
        <f>VLOOKUP($A55,'Boiler IDs'!$Z$3:$AC$70,3)</f>
        <v>0.366</v>
      </c>
      <c r="C55" s="31">
        <f t="shared" si="6"/>
      </c>
      <c r="D55" s="31">
        <f t="shared" si="7"/>
      </c>
      <c r="E55" s="31">
        <f t="shared" si="8"/>
      </c>
      <c r="F55" s="31">
        <f t="shared" si="9"/>
        <v>0.8088235294117647</v>
      </c>
      <c r="G55" s="31">
        <f t="shared" si="4"/>
        <v>0.11764705882352944</v>
      </c>
    </row>
    <row r="56" spans="1:7" ht="12.75">
      <c r="A56" s="30">
        <v>50</v>
      </c>
      <c r="B56" s="34">
        <f>VLOOKUP($A56,'Boiler IDs'!$Z$3:$AC$70,3)</f>
        <v>0.3666666666666667</v>
      </c>
      <c r="C56" s="31">
        <f t="shared" si="6"/>
      </c>
      <c r="D56" s="31">
        <f t="shared" si="7"/>
      </c>
      <c r="E56" s="31">
        <f t="shared" si="8"/>
      </c>
      <c r="F56" s="31">
        <f t="shared" si="9"/>
        <v>0.8088235294117647</v>
      </c>
      <c r="G56" s="31">
        <f t="shared" si="4"/>
        <v>0.11764705882352944</v>
      </c>
    </row>
    <row r="57" spans="1:7" ht="12.75">
      <c r="A57" s="30">
        <v>53</v>
      </c>
      <c r="B57" s="34">
        <f>VLOOKUP($A57,'Boiler IDs'!$Z$3:$AC$70,3)</f>
        <v>0.3666666666666667</v>
      </c>
      <c r="C57" s="31">
        <f t="shared" si="6"/>
      </c>
      <c r="D57" s="31">
        <f t="shared" si="7"/>
      </c>
      <c r="E57" s="31">
        <f t="shared" si="8"/>
      </c>
      <c r="F57" s="31">
        <f t="shared" si="9"/>
        <v>0.8088235294117647</v>
      </c>
      <c r="G57" s="31">
        <f t="shared" si="4"/>
        <v>0.11764705882352944</v>
      </c>
    </row>
    <row r="58" spans="1:7" ht="12.75">
      <c r="A58" s="30">
        <v>1</v>
      </c>
      <c r="B58" s="34">
        <f>VLOOKUP($A58,'Boiler IDs'!$Z$3:$AC$70,3)</f>
        <v>0.40149999999999997</v>
      </c>
      <c r="C58" s="31">
        <f t="shared" si="6"/>
      </c>
      <c r="D58" s="31">
        <f t="shared" si="7"/>
      </c>
      <c r="E58" s="31">
        <f t="shared" si="8"/>
      </c>
      <c r="F58" s="31">
        <f t="shared" si="9"/>
      </c>
      <c r="G58" s="31">
        <f t="shared" si="4"/>
        <v>0.9264705882352942</v>
      </c>
    </row>
    <row r="59" spans="1:7" ht="12.75">
      <c r="A59" s="30">
        <v>2</v>
      </c>
      <c r="B59" s="34">
        <f>VLOOKUP($A59,'Boiler IDs'!$Z$3:$AC$70,3)</f>
        <v>0.40149999999999997</v>
      </c>
      <c r="C59" s="31">
        <f t="shared" si="6"/>
      </c>
      <c r="D59" s="31">
        <f t="shared" si="7"/>
      </c>
      <c r="E59" s="31">
        <f t="shared" si="8"/>
      </c>
      <c r="F59" s="31">
        <f t="shared" si="9"/>
      </c>
      <c r="G59" s="31">
        <f t="shared" si="4"/>
        <v>0.9264705882352942</v>
      </c>
    </row>
    <row r="60" spans="1:7" ht="12.75">
      <c r="A60" s="30">
        <v>4</v>
      </c>
      <c r="B60" s="34">
        <f>VLOOKUP($A60,'Boiler IDs'!$Z$3:$AC$70,3)</f>
        <v>0.4125664678863224</v>
      </c>
      <c r="C60" s="31">
        <f t="shared" si="6"/>
      </c>
      <c r="D60" s="31">
        <f t="shared" si="7"/>
      </c>
      <c r="E60" s="31">
        <f t="shared" si="8"/>
      </c>
      <c r="F60" s="31">
        <f t="shared" si="9"/>
      </c>
      <c r="G60" s="31">
        <f t="shared" si="4"/>
        <v>0.9264705882352942</v>
      </c>
    </row>
    <row r="61" spans="1:7" ht="12.75">
      <c r="A61" s="30">
        <v>39</v>
      </c>
      <c r="B61" s="34">
        <f>VLOOKUP($A61,'Boiler IDs'!$Z$3:$AC$70,3)</f>
        <v>0.42</v>
      </c>
      <c r="C61" s="31">
        <f t="shared" si="6"/>
      </c>
      <c r="D61" s="31">
        <f t="shared" si="7"/>
      </c>
      <c r="E61" s="31">
        <f t="shared" si="8"/>
      </c>
      <c r="F61" s="31">
        <f t="shared" si="9"/>
      </c>
      <c r="G61" s="31">
        <f t="shared" si="4"/>
        <v>0.9264705882352942</v>
      </c>
    </row>
    <row r="62" spans="1:7" ht="12.75">
      <c r="A62" s="30">
        <v>33</v>
      </c>
      <c r="B62" s="34">
        <f>VLOOKUP($A62,'Boiler IDs'!$Z$3:$AC$70,3)</f>
        <v>0.45653135531059663</v>
      </c>
      <c r="C62" s="31">
        <f t="shared" si="6"/>
      </c>
      <c r="D62" s="31">
        <f t="shared" si="7"/>
      </c>
      <c r="E62" s="31">
        <f t="shared" si="8"/>
      </c>
      <c r="F62" s="31">
        <f t="shared" si="9"/>
      </c>
      <c r="G62" s="31">
        <f t="shared" si="4"/>
        <v>0.9264705882352942</v>
      </c>
    </row>
    <row r="63" spans="1:7" ht="12.75">
      <c r="A63" s="30">
        <v>61</v>
      </c>
      <c r="B63" s="34">
        <f>VLOOKUP($A63,'Boiler IDs'!$Z$3:$AC$70,3)</f>
        <v>0.46</v>
      </c>
      <c r="C63" s="31">
        <f t="shared" si="6"/>
      </c>
      <c r="D63" s="31">
        <f t="shared" si="7"/>
      </c>
      <c r="E63" s="31">
        <f t="shared" si="8"/>
      </c>
      <c r="F63" s="31">
        <f t="shared" si="9"/>
      </c>
      <c r="G63" s="31">
        <f t="shared" si="4"/>
        <v>0.9264705882352942</v>
      </c>
    </row>
    <row r="64" spans="1:7" ht="12.75">
      <c r="A64" s="30">
        <v>15</v>
      </c>
      <c r="B64" s="34">
        <f>VLOOKUP($A64,'Boiler IDs'!$Z$3:$AC$70,3)</f>
        <v>0.4760007448564851</v>
      </c>
      <c r="C64" s="31">
        <f t="shared" si="6"/>
      </c>
      <c r="D64" s="31">
        <f t="shared" si="7"/>
      </c>
      <c r="E64" s="31">
        <f t="shared" si="8"/>
      </c>
      <c r="F64" s="31">
        <f t="shared" si="9"/>
      </c>
      <c r="G64" s="31">
        <f t="shared" si="4"/>
        <v>0.9264705882352942</v>
      </c>
    </row>
    <row r="65" spans="1:7" ht="12.75">
      <c r="A65" s="30">
        <v>5</v>
      </c>
      <c r="B65" s="34">
        <f>VLOOKUP($A65,'Boiler IDs'!$Z$3:$AC$70,3)</f>
        <v>0.478664146886853</v>
      </c>
      <c r="C65" s="31">
        <f t="shared" si="6"/>
      </c>
      <c r="D65" s="31">
        <f t="shared" si="7"/>
      </c>
      <c r="E65" s="31">
        <f t="shared" si="8"/>
      </c>
      <c r="F65" s="31">
        <f t="shared" si="9"/>
      </c>
      <c r="G65" s="31">
        <f t="shared" si="4"/>
        <v>0.9264705882352942</v>
      </c>
    </row>
    <row r="66" spans="1:7" ht="12.75">
      <c r="A66" s="30">
        <v>41</v>
      </c>
      <c r="B66" s="34">
        <f>VLOOKUP($A66,'Boiler IDs'!$Z$3:$AC$70,3)</f>
        <v>0.502233752424183</v>
      </c>
      <c r="C66" s="31">
        <f t="shared" si="6"/>
      </c>
      <c r="D66" s="31">
        <f t="shared" si="7"/>
      </c>
      <c r="E66" s="31">
        <f t="shared" si="8"/>
      </c>
      <c r="F66" s="31">
        <f t="shared" si="9"/>
      </c>
      <c r="G66" s="31">
        <f t="shared" si="4"/>
      </c>
    </row>
    <row r="67" spans="1:7" ht="12.75">
      <c r="A67" s="30">
        <v>35</v>
      </c>
      <c r="B67" s="34">
        <f>VLOOKUP($A67,'Boiler IDs'!$Z$3:$AC$70,3)</f>
        <v>0.55</v>
      </c>
      <c r="C67" s="31">
        <f>IF(B67&lt;C$1,$L$7,"")</f>
      </c>
      <c r="D67" s="31">
        <f>IF(B67&lt;D$1,IF(C67="",$L$7+$L$8,$L$7+$L$8-C67),"")</f>
      </c>
      <c r="E67" s="31">
        <f>IF(B67&lt;E$1,IF(D67="",$L$7+$L$8+$L$9,$L$7+$L$8+$L$9-SUM(C67:D67)),"")</f>
      </c>
      <c r="F67" s="31">
        <f>IF(B67&lt;F$1,IF(E67="",$L$7+$L$8+$L$9+$L$10,$L$7+$L$8+$L$9+$L$10-SUM(C67:E67)),"")</f>
      </c>
      <c r="G67" s="31">
        <f t="shared" si="4"/>
      </c>
    </row>
    <row r="68" spans="1:7" ht="12.75">
      <c r="A68" s="30">
        <v>55</v>
      </c>
      <c r="B68" s="34">
        <f>VLOOKUP($A68,'Boiler IDs'!$Z$3:$AC$70,3)</f>
        <v>0.55</v>
      </c>
      <c r="C68" s="31">
        <f>IF(B68&lt;C$1,$L$7,"")</f>
      </c>
      <c r="D68" s="31">
        <f>IF(B68&lt;D$1,IF(C68="",$L$7+$L$8,$L$7+$L$8-C68),"")</f>
      </c>
      <c r="E68" s="31">
        <f>IF(B68&lt;E$1,IF(D68="",$L$7+$L$8+$L$9,$L$7+$L$8+$L$9-SUM(C68:D68)),"")</f>
      </c>
      <c r="F68" s="31">
        <f>IF(B68&lt;F$1,IF(E68="",$L$7+$L$8+$L$9+$L$10,$L$7+$L$8+$L$9+$L$10-SUM(C68:E68)),"")</f>
      </c>
      <c r="G68" s="31">
        <f>IF(B68&lt;G$1,IF(F68="",$L$7+$L$8+$L$9+$L$10+$L$11,$L$7+$L$8+$L$9+$L$10+$L$11-SUM(C68:F68)),"")</f>
      </c>
    </row>
    <row r="69" spans="1:7" ht="12.75">
      <c r="A69" s="30">
        <v>23</v>
      </c>
      <c r="B69" s="34">
        <f>VLOOKUP($A69,'Boiler IDs'!$Z$3:$AC$70,3)</f>
        <v>0.6599198788954089</v>
      </c>
      <c r="C69" s="31">
        <f>IF(B69&lt;C$1,$L$7,"")</f>
      </c>
      <c r="D69" s="31">
        <f>IF(B69&lt;D$1,IF(C69="",$L$7+$L$8,$L$7+$L$8-C69),"")</f>
      </c>
      <c r="E69" s="31">
        <f>IF(B69&lt;E$1,IF(D69="",$L$7+$L$8+$L$9,$L$7+$L$8+$L$9-SUM(C69:D69)),"")</f>
      </c>
      <c r="F69" s="31">
        <f>IF(B69&lt;F$1,IF(E69="",$L$7+$L$8+$L$9+$L$10,$L$7+$L$8+$L$9+$L$10-SUM(C69:E69)),"")</f>
      </c>
      <c r="G69" s="31">
        <f>IF(B69&lt;G$1,IF(F69="",$L$7+$L$8+$L$9+$L$10+$L$11,$L$7+$L$8+$L$9+$L$10+$L$11-SUM(C69:F69)),"")</f>
      </c>
    </row>
    <row r="70" spans="1:7" ht="12.75">
      <c r="A70" s="30">
        <v>21</v>
      </c>
      <c r="B70" s="34">
        <f>VLOOKUP($A70,'Boiler IDs'!$Z$3:$AC$70,3)</f>
        <v>0.7875648439137841</v>
      </c>
      <c r="C70" s="31">
        <f>IF(B70&lt;C$1,$L$7,"")</f>
      </c>
      <c r="D70" s="31">
        <f>IF(B70&lt;D$1,IF(C70="",$L$7+$L$8,$L$7+$L$8-C70),"")</f>
      </c>
      <c r="E70" s="31">
        <f>IF(B70&lt;E$1,IF(D70="",$L$7+$L$8+$L$9,$L$7+$L$8+$L$9-SUM(C70:D70)),"")</f>
      </c>
      <c r="F70" s="31">
        <f>IF(B70&lt;F$1,IF(E70="",$L$7+$L$8+$L$9+$L$10,$L$7+$L$8+$L$9+$L$10-SUM(C70:E70)),"")</f>
      </c>
      <c r="G70" s="31">
        <f>IF(B70&lt;G$1,IF(F70="",$L$7+$L$8+$L$9+$L$10+$L$11,$L$7+$L$8+$L$9+$L$10+$L$11-SUM(C70:F70)),"")</f>
      </c>
    </row>
  </sheetData>
  <sheetProtection password="9A89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0"/>
  <sheetViews>
    <sheetView workbookViewId="0" topLeftCell="A1">
      <selection activeCell="I16" sqref="I16"/>
    </sheetView>
  </sheetViews>
  <sheetFormatPr defaultColWidth="9.140625" defaultRowHeight="12.75"/>
  <cols>
    <col min="1" max="1" width="9.421875" style="30" customWidth="1"/>
    <col min="2" max="16384" width="9.421875" style="31" customWidth="1"/>
  </cols>
  <sheetData>
    <row r="1" spans="3:7" ht="12.75">
      <c r="C1" s="31">
        <v>0.1</v>
      </c>
      <c r="D1" s="31">
        <v>0.3</v>
      </c>
      <c r="E1" s="31">
        <v>0.5</v>
      </c>
      <c r="F1" s="31">
        <v>0.7</v>
      </c>
      <c r="G1" s="31">
        <v>0.9</v>
      </c>
    </row>
    <row r="2" spans="1:12" ht="12.75">
      <c r="A2" s="30" t="s">
        <v>24</v>
      </c>
      <c r="B2" s="31" t="s">
        <v>2</v>
      </c>
      <c r="C2" s="32" t="str">
        <f>"&lt; "&amp;C1&amp;" lb/MMBTU   "&amp;ROUND(MAX(C3:C70),4)*100&amp;"%"</f>
        <v>&lt; 0.1 lb/MMBTU   40.3%</v>
      </c>
      <c r="D2" s="32" t="str">
        <f>"&lt; "&amp;D1&amp;" lb/MMBTU   "&amp;ROUND(MAX(D3:D70),4)*100&amp;"%"</f>
        <v>&lt; 0.3 lb/MMBTU   55.22%</v>
      </c>
      <c r="E2" s="32" t="str">
        <f>"&lt; "&amp;E1&amp;" lb/MMBTU   "&amp;ROUND(MAX(E3:E70),4)*100&amp;"%"</f>
        <v>&lt; 0.5 lb/MMBTU   70.15%</v>
      </c>
      <c r="F2" s="32" t="str">
        <f>"&lt; "&amp;F1&amp;" lb/MMBTU   "&amp;ROUND(MAX(F3:F70),4)*100&amp;"%"</f>
        <v>&lt; 0.7 lb/MMBTU   77.61%</v>
      </c>
      <c r="G2" s="32" t="str">
        <f>"&lt; "&amp;G1&amp;" lb/MMBTU   "&amp;ROUND(MAX(G3:G70),4)*100&amp;"%"</f>
        <v>&lt; 0.9 lb/MMBTU   85.07%</v>
      </c>
      <c r="I2" s="33" t="s">
        <v>2</v>
      </c>
      <c r="J2" s="33"/>
      <c r="K2" s="33"/>
      <c r="L2" s="33"/>
    </row>
    <row r="3" spans="1:11" ht="12.75">
      <c r="A3" s="30">
        <v>13</v>
      </c>
      <c r="B3" s="34">
        <f>VLOOKUP($A3,'Boiler IDs'!$Z$3:$AC$70,4)</f>
        <v>0.0005318830849024451</v>
      </c>
      <c r="C3" s="31">
        <f aca="true" t="shared" si="0" ref="C3:C34">IF(B3&lt;C$1,$L$7,"")</f>
        <v>0.40298507462686567</v>
      </c>
      <c r="D3" s="31">
        <f aca="true" t="shared" si="1" ref="D3:D34">IF(B3&lt;D$1,IF(C3="",$L$7+$L$8,$L$7+$L$8-C3),"")</f>
        <v>0.14925373134328362</v>
      </c>
      <c r="E3" s="31">
        <f aca="true" t="shared" si="2" ref="E3:E34">IF(B3&lt;E$1,IF(D3="",$L$7+$L$8+$L$9,$L$7+$L$8+$L$9-SUM(C3:D3)),"")</f>
        <v>0.14925373134328357</v>
      </c>
      <c r="F3" s="31">
        <f aca="true" t="shared" si="3" ref="F3:F34">IF(B3&lt;F$1,IF(E3="",$L$7+$L$8+$L$9+$L$10,$L$7+$L$8+$L$9+$L$10-SUM(C3:E3)),"")</f>
        <v>0.07462686567164178</v>
      </c>
      <c r="G3" s="31">
        <f>IF(B3&lt;G$1,IF(F3="",$L$7+$L$8+$L$9+$L$10+$L$11,$L$7+$L$8+$L$9+$L$10+$L$11-SUM(C3:F3)),"")</f>
        <v>0.07462686567164178</v>
      </c>
      <c r="J3" s="31" t="s">
        <v>5</v>
      </c>
      <c r="K3" s="30">
        <f>COUNT('SO2 Data'!B3:B65536)</f>
        <v>67</v>
      </c>
    </row>
    <row r="4" spans="1:11" ht="12.75">
      <c r="A4" s="30">
        <v>48</v>
      </c>
      <c r="B4" s="34">
        <f>VLOOKUP($A4,'Boiler IDs'!$Z$3:$AC$70,4)</f>
        <v>0.0005664271002972698</v>
      </c>
      <c r="C4" s="31">
        <f t="shared" si="0"/>
        <v>0.40298507462686567</v>
      </c>
      <c r="D4" s="31">
        <f t="shared" si="1"/>
        <v>0.14925373134328362</v>
      </c>
      <c r="E4" s="31">
        <f t="shared" si="2"/>
        <v>0.14925373134328357</v>
      </c>
      <c r="F4" s="31">
        <f t="shared" si="3"/>
        <v>0.07462686567164178</v>
      </c>
      <c r="G4" s="31">
        <f aca="true" t="shared" si="4" ref="G4:G67">IF(B4&lt;G$1,IF(F4="",$L$7+$L$8+$L$9+$L$10+$L$11,$L$7+$L$8+$L$9+$L$10+$L$11-SUM(C4:F4)),"")</f>
        <v>0.07462686567164178</v>
      </c>
      <c r="J4" s="31" t="s">
        <v>6</v>
      </c>
      <c r="K4" s="34">
        <f>MIN('SO2 Data'!B3:B65536)</f>
        <v>0.0005318830849024451</v>
      </c>
    </row>
    <row r="5" spans="1:11" ht="12.75">
      <c r="A5" s="30">
        <v>7</v>
      </c>
      <c r="B5" s="34">
        <f>VLOOKUP($A5,'Boiler IDs'!$Z$3:$AC$70,4)</f>
        <v>0.0005853658536585366</v>
      </c>
      <c r="C5" s="31">
        <f t="shared" si="0"/>
        <v>0.40298507462686567</v>
      </c>
      <c r="D5" s="31">
        <f t="shared" si="1"/>
        <v>0.14925373134328362</v>
      </c>
      <c r="E5" s="31">
        <f t="shared" si="2"/>
        <v>0.14925373134328357</v>
      </c>
      <c r="F5" s="31">
        <f t="shared" si="3"/>
        <v>0.07462686567164178</v>
      </c>
      <c r="G5" s="31">
        <f t="shared" si="4"/>
        <v>0.07462686567164178</v>
      </c>
      <c r="J5" s="31" t="s">
        <v>7</v>
      </c>
      <c r="K5" s="34">
        <f>MAX('SO2 Data'!B3:B65536)</f>
        <v>2.7021469191328924</v>
      </c>
    </row>
    <row r="6" spans="1:11" ht="12.75">
      <c r="A6" s="30">
        <v>27</v>
      </c>
      <c r="B6" s="34">
        <f>VLOOKUP($A6,'Boiler IDs'!$Z$3:$AC$70,4)</f>
        <v>0.000588235294117647</v>
      </c>
      <c r="C6" s="31">
        <f t="shared" si="0"/>
        <v>0.40298507462686567</v>
      </c>
      <c r="D6" s="31">
        <f t="shared" si="1"/>
        <v>0.14925373134328362</v>
      </c>
      <c r="E6" s="31">
        <f t="shared" si="2"/>
        <v>0.14925373134328357</v>
      </c>
      <c r="F6" s="31">
        <f t="shared" si="3"/>
        <v>0.07462686567164178</v>
      </c>
      <c r="G6" s="31">
        <f t="shared" si="4"/>
        <v>0.07462686567164178</v>
      </c>
      <c r="J6" s="31" t="s">
        <v>4</v>
      </c>
      <c r="K6" s="34">
        <f>AVERAGE('SO2 Data'!B3:B65536)</f>
        <v>0.4472277082791024</v>
      </c>
    </row>
    <row r="7" spans="1:12" ht="12.75">
      <c r="A7" s="30">
        <v>37</v>
      </c>
      <c r="B7" s="34">
        <f>VLOOKUP($A7,'Boiler IDs'!$Z$3:$AC$70,4)</f>
        <v>0.000588235294117647</v>
      </c>
      <c r="C7" s="31">
        <f t="shared" si="0"/>
        <v>0.40298507462686567</v>
      </c>
      <c r="D7" s="31">
        <f t="shared" si="1"/>
        <v>0.14925373134328362</v>
      </c>
      <c r="E7" s="31">
        <f t="shared" si="2"/>
        <v>0.14925373134328357</v>
      </c>
      <c r="F7" s="31">
        <f t="shared" si="3"/>
        <v>0.07462686567164178</v>
      </c>
      <c r="G7" s="31">
        <f t="shared" si="4"/>
        <v>0.07462686567164178</v>
      </c>
      <c r="J7" s="31" t="s">
        <v>8</v>
      </c>
      <c r="K7" s="35">
        <f>COUNTIF('SO2 Data'!B3:B65536,J7)</f>
        <v>27</v>
      </c>
      <c r="L7" s="36">
        <f aca="true" t="shared" si="5" ref="L7:L12">K7/K$3</f>
        <v>0.40298507462686567</v>
      </c>
    </row>
    <row r="8" spans="1:13" ht="12.75">
      <c r="A8" s="30">
        <v>38</v>
      </c>
      <c r="B8" s="34">
        <f>VLOOKUP($A8,'Boiler IDs'!$Z$3:$AC$70,4)</f>
        <v>0.000588235294117647</v>
      </c>
      <c r="C8" s="31">
        <f t="shared" si="0"/>
        <v>0.40298507462686567</v>
      </c>
      <c r="D8" s="31">
        <f t="shared" si="1"/>
        <v>0.14925373134328362</v>
      </c>
      <c r="E8" s="31">
        <f t="shared" si="2"/>
        <v>0.14925373134328357</v>
      </c>
      <c r="F8" s="31">
        <f t="shared" si="3"/>
        <v>0.07462686567164178</v>
      </c>
      <c r="G8" s="31">
        <f t="shared" si="4"/>
        <v>0.07462686567164178</v>
      </c>
      <c r="I8" s="37" t="str">
        <f>RIGHT(J7,4)&amp;" &gt; x"</f>
        <v> 0.1 &gt; x</v>
      </c>
      <c r="J8" s="31" t="s">
        <v>11</v>
      </c>
      <c r="K8" s="35">
        <f>COUNTIF('SO2 Data'!B3:B65536,J8)-K7</f>
        <v>10</v>
      </c>
      <c r="L8" s="36">
        <f t="shared" si="5"/>
        <v>0.14925373134328357</v>
      </c>
      <c r="M8" s="38">
        <f>SUM(L$7:L8)</f>
        <v>0.5522388059701493</v>
      </c>
    </row>
    <row r="9" spans="1:13" ht="12.75">
      <c r="A9" s="30">
        <v>42</v>
      </c>
      <c r="B9" s="34">
        <f>VLOOKUP($A9,'Boiler IDs'!$Z$3:$AC$70,4)</f>
        <v>0.000588235294117647</v>
      </c>
      <c r="C9" s="31">
        <f t="shared" si="0"/>
        <v>0.40298507462686567</v>
      </c>
      <c r="D9" s="31">
        <f t="shared" si="1"/>
        <v>0.14925373134328362</v>
      </c>
      <c r="E9" s="31">
        <f t="shared" si="2"/>
        <v>0.14925373134328357</v>
      </c>
      <c r="F9" s="31">
        <f t="shared" si="3"/>
        <v>0.07462686567164178</v>
      </c>
      <c r="G9" s="31">
        <f t="shared" si="4"/>
        <v>0.07462686567164178</v>
      </c>
      <c r="I9" s="37" t="str">
        <f>RIGHT(J8,4)&amp;" &gt; x"</f>
        <v> 0.3 &gt; x</v>
      </c>
      <c r="J9" s="31" t="s">
        <v>12</v>
      </c>
      <c r="K9" s="35">
        <f>COUNTIF('SO2 Data'!B3:B65536,J9)-K7-K8</f>
        <v>10</v>
      </c>
      <c r="L9" s="36">
        <f t="shared" si="5"/>
        <v>0.14925373134328357</v>
      </c>
      <c r="M9" s="38">
        <f>SUM(L$7:L9)</f>
        <v>0.7014925373134329</v>
      </c>
    </row>
    <row r="10" spans="1:13" ht="12.75">
      <c r="A10" s="30">
        <v>43</v>
      </c>
      <c r="B10" s="34">
        <f>VLOOKUP($A10,'Boiler IDs'!$Z$3:$AC$70,4)</f>
        <v>0.000588235294117647</v>
      </c>
      <c r="C10" s="31">
        <f t="shared" si="0"/>
        <v>0.40298507462686567</v>
      </c>
      <c r="D10" s="31">
        <f t="shared" si="1"/>
        <v>0.14925373134328362</v>
      </c>
      <c r="E10" s="31">
        <f t="shared" si="2"/>
        <v>0.14925373134328357</v>
      </c>
      <c r="F10" s="31">
        <f t="shared" si="3"/>
        <v>0.07462686567164178</v>
      </c>
      <c r="G10" s="31">
        <f t="shared" si="4"/>
        <v>0.07462686567164178</v>
      </c>
      <c r="I10" s="37" t="str">
        <f>RIGHT(J9,4)&amp;" &gt; x"</f>
        <v> 0.5 &gt; x</v>
      </c>
      <c r="J10" s="31" t="s">
        <v>15</v>
      </c>
      <c r="K10" s="35">
        <f>COUNTIF('SO2 Data'!B3:B65536,J10)-K7-K8-K9</f>
        <v>5</v>
      </c>
      <c r="L10" s="36">
        <f t="shared" si="5"/>
        <v>0.07462686567164178</v>
      </c>
      <c r="M10" s="38">
        <f>SUM(L$7:L10)</f>
        <v>0.7761194029850746</v>
      </c>
    </row>
    <row r="11" spans="1:13" ht="12.75">
      <c r="A11" s="30">
        <v>45</v>
      </c>
      <c r="B11" s="34">
        <f>VLOOKUP($A11,'Boiler IDs'!$Z$3:$AC$70,4)</f>
        <v>0.000588235294117647</v>
      </c>
      <c r="C11" s="31">
        <f t="shared" si="0"/>
        <v>0.40298507462686567</v>
      </c>
      <c r="D11" s="31">
        <f t="shared" si="1"/>
        <v>0.14925373134328362</v>
      </c>
      <c r="E11" s="31">
        <f t="shared" si="2"/>
        <v>0.14925373134328357</v>
      </c>
      <c r="F11" s="31">
        <f t="shared" si="3"/>
        <v>0.07462686567164178</v>
      </c>
      <c r="G11" s="31">
        <f t="shared" si="4"/>
        <v>0.07462686567164178</v>
      </c>
      <c r="I11" s="37" t="str">
        <f>RIGHT(J10,4)&amp;" &gt; x"</f>
        <v> 0.7 &gt; x</v>
      </c>
      <c r="J11" s="31" t="s">
        <v>16</v>
      </c>
      <c r="K11" s="35">
        <f>COUNTIF('SO2 Data'!B3:B65536,J11)-K7-K8-K9-K10</f>
        <v>5</v>
      </c>
      <c r="L11" s="36">
        <f t="shared" si="5"/>
        <v>0.07462686567164178</v>
      </c>
      <c r="M11" s="38">
        <f>SUM(L$7:L11)</f>
        <v>0.8507462686567164</v>
      </c>
    </row>
    <row r="12" spans="1:13" ht="12.75">
      <c r="A12" s="30">
        <v>66</v>
      </c>
      <c r="B12" s="34">
        <f>VLOOKUP($A12,'Boiler IDs'!$Z$3:$AC$70,4)</f>
        <v>0.00059</v>
      </c>
      <c r="C12" s="31">
        <f t="shared" si="0"/>
        <v>0.40298507462686567</v>
      </c>
      <c r="D12" s="31">
        <f t="shared" si="1"/>
        <v>0.14925373134328362</v>
      </c>
      <c r="E12" s="31">
        <f t="shared" si="2"/>
        <v>0.14925373134328357</v>
      </c>
      <c r="F12" s="31">
        <f t="shared" si="3"/>
        <v>0.07462686567164178</v>
      </c>
      <c r="G12" s="31">
        <f t="shared" si="4"/>
        <v>0.07462686567164178</v>
      </c>
      <c r="J12" s="31" t="s">
        <v>17</v>
      </c>
      <c r="K12" s="35">
        <f>K3-SUM(K7:K11)</f>
        <v>10</v>
      </c>
      <c r="L12" s="36">
        <f t="shared" si="5"/>
        <v>0.14925373134328357</v>
      </c>
      <c r="M12" s="38">
        <f>SUM(L$7:L12)</f>
        <v>1</v>
      </c>
    </row>
    <row r="13" spans="1:12" ht="12.75">
      <c r="A13" s="30">
        <v>17</v>
      </c>
      <c r="B13" s="34">
        <f>VLOOKUP($A13,'Boiler IDs'!$Z$3:$AC$70,4)</f>
        <v>0.000609407731860598</v>
      </c>
      <c r="C13" s="31">
        <f t="shared" si="0"/>
        <v>0.40298507462686567</v>
      </c>
      <c r="D13" s="31">
        <f t="shared" si="1"/>
        <v>0.14925373134328362</v>
      </c>
      <c r="E13" s="31">
        <f t="shared" si="2"/>
        <v>0.14925373134328357</v>
      </c>
      <c r="F13" s="31">
        <f t="shared" si="3"/>
        <v>0.07462686567164178</v>
      </c>
      <c r="G13" s="31">
        <f t="shared" si="4"/>
        <v>0.07462686567164178</v>
      </c>
      <c r="L13" s="38"/>
    </row>
    <row r="14" spans="1:12" ht="12.75">
      <c r="A14" s="30">
        <v>59</v>
      </c>
      <c r="B14" s="34">
        <f>VLOOKUP($A14,'Boiler IDs'!$Z$3:$AC$70,4)</f>
        <v>0.0006514233600416912</v>
      </c>
      <c r="C14" s="31">
        <f t="shared" si="0"/>
        <v>0.40298507462686567</v>
      </c>
      <c r="D14" s="31">
        <f t="shared" si="1"/>
        <v>0.14925373134328362</v>
      </c>
      <c r="E14" s="31">
        <f t="shared" si="2"/>
        <v>0.14925373134328357</v>
      </c>
      <c r="F14" s="31">
        <f t="shared" si="3"/>
        <v>0.07462686567164178</v>
      </c>
      <c r="G14" s="31">
        <f t="shared" si="4"/>
        <v>0.07462686567164178</v>
      </c>
      <c r="I14" s="33"/>
      <c r="J14" s="33"/>
      <c r="K14" s="33"/>
      <c r="L14" s="33"/>
    </row>
    <row r="15" spans="1:11" ht="12.75">
      <c r="A15" s="30">
        <v>68</v>
      </c>
      <c r="B15" s="34">
        <f>VLOOKUP($A15,'Boiler IDs'!$Z$3:$AC$70,4)</f>
        <v>0.0007</v>
      </c>
      <c r="C15" s="31">
        <f t="shared" si="0"/>
        <v>0.40298507462686567</v>
      </c>
      <c r="D15" s="31">
        <f t="shared" si="1"/>
        <v>0.14925373134328362</v>
      </c>
      <c r="E15" s="31">
        <f t="shared" si="2"/>
        <v>0.14925373134328357</v>
      </c>
      <c r="F15" s="31">
        <f t="shared" si="3"/>
        <v>0.07462686567164178</v>
      </c>
      <c r="G15" s="31">
        <f t="shared" si="4"/>
        <v>0.07462686567164178</v>
      </c>
      <c r="K15" s="30"/>
    </row>
    <row r="16" spans="1:11" ht="12.75">
      <c r="A16" s="30">
        <v>62</v>
      </c>
      <c r="B16" s="34">
        <f>VLOOKUP($A16,'Boiler IDs'!$Z$3:$AC$70,4)</f>
        <v>0.0010075972835177235</v>
      </c>
      <c r="C16" s="31">
        <f t="shared" si="0"/>
        <v>0.40298507462686567</v>
      </c>
      <c r="D16" s="31">
        <f t="shared" si="1"/>
        <v>0.14925373134328362</v>
      </c>
      <c r="E16" s="31">
        <f t="shared" si="2"/>
        <v>0.14925373134328357</v>
      </c>
      <c r="F16" s="31">
        <f t="shared" si="3"/>
        <v>0.07462686567164178</v>
      </c>
      <c r="G16" s="31">
        <f t="shared" si="4"/>
        <v>0.07462686567164178</v>
      </c>
      <c r="K16" s="34"/>
    </row>
    <row r="17" spans="1:11" ht="12.75">
      <c r="A17" s="30">
        <v>9</v>
      </c>
      <c r="B17" s="34">
        <f>VLOOKUP($A17,'Boiler IDs'!$Z$3:$AC$70,4)</f>
        <v>0.0010433057413253303</v>
      </c>
      <c r="C17" s="31">
        <f t="shared" si="0"/>
        <v>0.40298507462686567</v>
      </c>
      <c r="D17" s="31">
        <f t="shared" si="1"/>
        <v>0.14925373134328362</v>
      </c>
      <c r="E17" s="31">
        <f t="shared" si="2"/>
        <v>0.14925373134328357</v>
      </c>
      <c r="F17" s="31">
        <f t="shared" si="3"/>
        <v>0.07462686567164178</v>
      </c>
      <c r="G17" s="31">
        <f t="shared" si="4"/>
        <v>0.07462686567164178</v>
      </c>
      <c r="K17" s="34"/>
    </row>
    <row r="18" spans="1:11" ht="12.75">
      <c r="A18" s="30">
        <v>49</v>
      </c>
      <c r="B18" s="34">
        <f>VLOOKUP($A18,'Boiler IDs'!$Z$3:$AC$70,4)</f>
        <v>0.001177675860093721</v>
      </c>
      <c r="C18" s="31">
        <f t="shared" si="0"/>
        <v>0.40298507462686567</v>
      </c>
      <c r="D18" s="31">
        <f t="shared" si="1"/>
        <v>0.14925373134328362</v>
      </c>
      <c r="E18" s="31">
        <f t="shared" si="2"/>
        <v>0.14925373134328357</v>
      </c>
      <c r="F18" s="31">
        <f t="shared" si="3"/>
        <v>0.07462686567164178</v>
      </c>
      <c r="G18" s="31">
        <f t="shared" si="4"/>
        <v>0.07462686567164178</v>
      </c>
      <c r="K18" s="34"/>
    </row>
    <row r="19" spans="1:12" ht="12.75">
      <c r="A19" s="30">
        <v>46</v>
      </c>
      <c r="B19" s="34">
        <f>VLOOKUP($A19,'Boiler IDs'!$Z$3:$AC$70,4)</f>
        <v>0.0013899999999999997</v>
      </c>
      <c r="C19" s="31">
        <f t="shared" si="0"/>
        <v>0.40298507462686567</v>
      </c>
      <c r="D19" s="31">
        <f t="shared" si="1"/>
        <v>0.14925373134328362</v>
      </c>
      <c r="E19" s="31">
        <f t="shared" si="2"/>
        <v>0.14925373134328357</v>
      </c>
      <c r="F19" s="31">
        <f t="shared" si="3"/>
        <v>0.07462686567164178</v>
      </c>
      <c r="G19" s="31">
        <f t="shared" si="4"/>
        <v>0.07462686567164178</v>
      </c>
      <c r="K19" s="35"/>
      <c r="L19" s="36"/>
    </row>
    <row r="20" spans="1:12" ht="12.75">
      <c r="A20" s="30">
        <v>60</v>
      </c>
      <c r="B20" s="34">
        <f>VLOOKUP($A20,'Boiler IDs'!$Z$3:$AC$70,4)</f>
        <v>0.0015082293199293367</v>
      </c>
      <c r="C20" s="31">
        <f t="shared" si="0"/>
        <v>0.40298507462686567</v>
      </c>
      <c r="D20" s="31">
        <f t="shared" si="1"/>
        <v>0.14925373134328362</v>
      </c>
      <c r="E20" s="31">
        <f t="shared" si="2"/>
        <v>0.14925373134328357</v>
      </c>
      <c r="F20" s="31">
        <f t="shared" si="3"/>
        <v>0.07462686567164178</v>
      </c>
      <c r="G20" s="31">
        <f t="shared" si="4"/>
        <v>0.07462686567164178</v>
      </c>
      <c r="I20" s="37"/>
      <c r="K20" s="35"/>
      <c r="L20" s="36"/>
    </row>
    <row r="21" spans="1:12" ht="12.75">
      <c r="A21" s="30">
        <v>32</v>
      </c>
      <c r="B21" s="34">
        <f>VLOOKUP($A21,'Boiler IDs'!$Z$3:$AC$70,4)</f>
        <v>0.0021324912416252344</v>
      </c>
      <c r="C21" s="31">
        <f t="shared" si="0"/>
        <v>0.40298507462686567</v>
      </c>
      <c r="D21" s="31">
        <f t="shared" si="1"/>
        <v>0.14925373134328362</v>
      </c>
      <c r="E21" s="31">
        <f t="shared" si="2"/>
        <v>0.14925373134328357</v>
      </c>
      <c r="F21" s="31">
        <f t="shared" si="3"/>
        <v>0.07462686567164178</v>
      </c>
      <c r="G21" s="31">
        <f t="shared" si="4"/>
        <v>0.07462686567164178</v>
      </c>
      <c r="I21" s="37"/>
      <c r="K21" s="35"/>
      <c r="L21" s="36"/>
    </row>
    <row r="22" spans="1:12" ht="12.75">
      <c r="A22" s="30">
        <v>20</v>
      </c>
      <c r="B22" s="34">
        <f>VLOOKUP($A22,'Boiler IDs'!$Z$3:$AC$70,4)</f>
        <v>0.0034</v>
      </c>
      <c r="C22" s="31">
        <f t="shared" si="0"/>
        <v>0.40298507462686567</v>
      </c>
      <c r="D22" s="31">
        <f t="shared" si="1"/>
        <v>0.14925373134328362</v>
      </c>
      <c r="E22" s="31">
        <f t="shared" si="2"/>
        <v>0.14925373134328357</v>
      </c>
      <c r="F22" s="31">
        <f t="shared" si="3"/>
        <v>0.07462686567164178</v>
      </c>
      <c r="G22" s="31">
        <f t="shared" si="4"/>
        <v>0.07462686567164178</v>
      </c>
      <c r="I22" s="37"/>
      <c r="K22" s="35"/>
      <c r="L22" s="36"/>
    </row>
    <row r="23" spans="1:12" ht="12.75">
      <c r="A23" s="30">
        <v>16</v>
      </c>
      <c r="B23" s="34">
        <f>VLOOKUP($A23,'Boiler IDs'!$Z$3:$AC$70,4)</f>
        <v>0.003974208677490876</v>
      </c>
      <c r="C23" s="31">
        <f t="shared" si="0"/>
        <v>0.40298507462686567</v>
      </c>
      <c r="D23" s="31">
        <f t="shared" si="1"/>
        <v>0.14925373134328362</v>
      </c>
      <c r="E23" s="31">
        <f t="shared" si="2"/>
        <v>0.14925373134328357</v>
      </c>
      <c r="F23" s="31">
        <f t="shared" si="3"/>
        <v>0.07462686567164178</v>
      </c>
      <c r="G23" s="31">
        <f t="shared" si="4"/>
        <v>0.07462686567164178</v>
      </c>
      <c r="I23" s="37"/>
      <c r="K23" s="35"/>
      <c r="L23" s="36"/>
    </row>
    <row r="24" spans="1:12" ht="12.75">
      <c r="A24" s="30">
        <v>3</v>
      </c>
      <c r="B24" s="34">
        <f>VLOOKUP($A24,'Boiler IDs'!$Z$3:$AC$70,4)</f>
        <v>0.011</v>
      </c>
      <c r="C24" s="31">
        <f t="shared" si="0"/>
        <v>0.40298507462686567</v>
      </c>
      <c r="D24" s="31">
        <f t="shared" si="1"/>
        <v>0.14925373134328362</v>
      </c>
      <c r="E24" s="31">
        <f t="shared" si="2"/>
        <v>0.14925373134328357</v>
      </c>
      <c r="F24" s="31">
        <f t="shared" si="3"/>
        <v>0.07462686567164178</v>
      </c>
      <c r="G24" s="31">
        <f t="shared" si="4"/>
        <v>0.07462686567164178</v>
      </c>
      <c r="K24" s="35"/>
      <c r="L24" s="36"/>
    </row>
    <row r="25" spans="1:12" ht="12.75">
      <c r="A25" s="30">
        <v>47</v>
      </c>
      <c r="B25" s="34">
        <f>VLOOKUP($A25,'Boiler IDs'!$Z$3:$AC$70,4)</f>
        <v>0.0173</v>
      </c>
      <c r="C25" s="31">
        <f t="shared" si="0"/>
        <v>0.40298507462686567</v>
      </c>
      <c r="D25" s="31">
        <f t="shared" si="1"/>
        <v>0.14925373134328362</v>
      </c>
      <c r="E25" s="31">
        <f t="shared" si="2"/>
        <v>0.14925373134328357</v>
      </c>
      <c r="F25" s="31">
        <f t="shared" si="3"/>
        <v>0.07462686567164178</v>
      </c>
      <c r="G25" s="31">
        <f t="shared" si="4"/>
        <v>0.07462686567164178</v>
      </c>
      <c r="L25" s="38"/>
    </row>
    <row r="26" spans="1:7" ht="12.75">
      <c r="A26" s="30">
        <v>6</v>
      </c>
      <c r="B26" s="34">
        <f>VLOOKUP($A26,'Boiler IDs'!$Z$3:$AC$70,4)</f>
        <v>0.02357256655837979</v>
      </c>
      <c r="C26" s="31">
        <f t="shared" si="0"/>
        <v>0.40298507462686567</v>
      </c>
      <c r="D26" s="31">
        <f t="shared" si="1"/>
        <v>0.14925373134328362</v>
      </c>
      <c r="E26" s="31">
        <f t="shared" si="2"/>
        <v>0.14925373134328357</v>
      </c>
      <c r="F26" s="31">
        <f t="shared" si="3"/>
        <v>0.07462686567164178</v>
      </c>
      <c r="G26" s="31">
        <f t="shared" si="4"/>
        <v>0.07462686567164178</v>
      </c>
    </row>
    <row r="27" spans="1:12" ht="12.75">
      <c r="A27" s="30">
        <v>67</v>
      </c>
      <c r="B27" s="34">
        <f>VLOOKUP($A27,'Boiler IDs'!$Z$3:$AC$70,4)</f>
        <v>0.024583333333333336</v>
      </c>
      <c r="C27" s="31">
        <f t="shared" si="0"/>
        <v>0.40298507462686567</v>
      </c>
      <c r="D27" s="31">
        <f t="shared" si="1"/>
        <v>0.14925373134328362</v>
      </c>
      <c r="E27" s="31">
        <f t="shared" si="2"/>
        <v>0.14925373134328357</v>
      </c>
      <c r="F27" s="31">
        <f t="shared" si="3"/>
        <v>0.07462686567164178</v>
      </c>
      <c r="G27" s="31">
        <f t="shared" si="4"/>
        <v>0.07462686567164178</v>
      </c>
      <c r="I27" s="33"/>
      <c r="J27" s="33"/>
      <c r="K27" s="33"/>
      <c r="L27" s="33"/>
    </row>
    <row r="28" spans="1:11" ht="12.75">
      <c r="A28" s="30">
        <v>15</v>
      </c>
      <c r="B28" s="34">
        <f>VLOOKUP($A28,'Boiler IDs'!$Z$3:$AC$70,4)</f>
        <v>0.04674425241618891</v>
      </c>
      <c r="C28" s="31">
        <f t="shared" si="0"/>
        <v>0.40298507462686567</v>
      </c>
      <c r="D28" s="31">
        <f t="shared" si="1"/>
        <v>0.14925373134328362</v>
      </c>
      <c r="E28" s="31">
        <f t="shared" si="2"/>
        <v>0.14925373134328357</v>
      </c>
      <c r="F28" s="31">
        <f t="shared" si="3"/>
        <v>0.07462686567164178</v>
      </c>
      <c r="G28" s="31">
        <f t="shared" si="4"/>
        <v>0.07462686567164178</v>
      </c>
      <c r="K28" s="30"/>
    </row>
    <row r="29" spans="1:11" ht="12.75">
      <c r="A29" s="30">
        <v>36</v>
      </c>
      <c r="B29" s="34">
        <f>VLOOKUP($A29,'Boiler IDs'!$Z$3:$AC$70,4)</f>
        <v>0.08</v>
      </c>
      <c r="C29" s="31">
        <f t="shared" si="0"/>
        <v>0.40298507462686567</v>
      </c>
      <c r="D29" s="31">
        <f t="shared" si="1"/>
        <v>0.14925373134328362</v>
      </c>
      <c r="E29" s="31">
        <f t="shared" si="2"/>
        <v>0.14925373134328357</v>
      </c>
      <c r="F29" s="31">
        <f t="shared" si="3"/>
        <v>0.07462686567164178</v>
      </c>
      <c r="G29" s="31">
        <f t="shared" si="4"/>
        <v>0.07462686567164178</v>
      </c>
      <c r="K29" s="34"/>
    </row>
    <row r="30" spans="1:11" ht="12.75">
      <c r="A30" s="30">
        <v>44</v>
      </c>
      <c r="B30" s="34">
        <f>VLOOKUP($A30,'Boiler IDs'!$Z$3:$AC$70,4)</f>
        <v>0.1</v>
      </c>
      <c r="C30" s="31">
        <f t="shared" si="0"/>
      </c>
      <c r="D30" s="31">
        <f t="shared" si="1"/>
        <v>0.5522388059701493</v>
      </c>
      <c r="E30" s="31">
        <f t="shared" si="2"/>
        <v>0.14925373134328357</v>
      </c>
      <c r="F30" s="31">
        <f t="shared" si="3"/>
        <v>0.07462686567164178</v>
      </c>
      <c r="G30" s="31">
        <f t="shared" si="4"/>
        <v>0.07462686567164178</v>
      </c>
      <c r="K30" s="34"/>
    </row>
    <row r="31" spans="1:11" ht="12.75">
      <c r="A31" s="30">
        <v>54</v>
      </c>
      <c r="B31" s="34">
        <f>VLOOKUP($A31,'Boiler IDs'!$Z$3:$AC$70,4)</f>
        <v>0.11576809913587116</v>
      </c>
      <c r="C31" s="31">
        <f t="shared" si="0"/>
      </c>
      <c r="D31" s="31">
        <f t="shared" si="1"/>
        <v>0.5522388059701493</v>
      </c>
      <c r="E31" s="31">
        <f t="shared" si="2"/>
        <v>0.14925373134328357</v>
      </c>
      <c r="F31" s="31">
        <f t="shared" si="3"/>
        <v>0.07462686567164178</v>
      </c>
      <c r="G31" s="31">
        <f t="shared" si="4"/>
        <v>0.07462686567164178</v>
      </c>
      <c r="K31" s="34"/>
    </row>
    <row r="32" spans="1:12" ht="12.75">
      <c r="A32" s="30">
        <v>14</v>
      </c>
      <c r="B32" s="34">
        <f>VLOOKUP($A32,'Boiler IDs'!$Z$3:$AC$70,4)</f>
        <v>0.1359932809153823</v>
      </c>
      <c r="C32" s="31">
        <f t="shared" si="0"/>
      </c>
      <c r="D32" s="31">
        <f t="shared" si="1"/>
        <v>0.5522388059701493</v>
      </c>
      <c r="E32" s="31">
        <f t="shared" si="2"/>
        <v>0.14925373134328357</v>
      </c>
      <c r="F32" s="31">
        <f t="shared" si="3"/>
        <v>0.07462686567164178</v>
      </c>
      <c r="G32" s="31">
        <f t="shared" si="4"/>
        <v>0.07462686567164178</v>
      </c>
      <c r="K32" s="35"/>
      <c r="L32" s="36"/>
    </row>
    <row r="33" spans="1:12" ht="12.75">
      <c r="A33" s="30">
        <v>51</v>
      </c>
      <c r="B33" s="34">
        <f>VLOOKUP($A33,'Boiler IDs'!$Z$3:$AC$70,4)</f>
        <v>0.14506841102097517</v>
      </c>
      <c r="C33" s="31">
        <f t="shared" si="0"/>
      </c>
      <c r="D33" s="31">
        <f t="shared" si="1"/>
        <v>0.5522388059701493</v>
      </c>
      <c r="E33" s="31">
        <f t="shared" si="2"/>
        <v>0.14925373134328357</v>
      </c>
      <c r="F33" s="31">
        <f t="shared" si="3"/>
        <v>0.07462686567164178</v>
      </c>
      <c r="G33" s="31">
        <f t="shared" si="4"/>
        <v>0.07462686567164178</v>
      </c>
      <c r="I33" s="37"/>
      <c r="K33" s="35"/>
      <c r="L33" s="36"/>
    </row>
    <row r="34" spans="1:12" ht="12.75">
      <c r="A34" s="30">
        <v>30</v>
      </c>
      <c r="B34" s="34">
        <f>VLOOKUP($A34,'Boiler IDs'!$Z$3:$AC$70,4)</f>
        <v>0.203644872597094</v>
      </c>
      <c r="C34" s="31">
        <f t="shared" si="0"/>
      </c>
      <c r="D34" s="31">
        <f t="shared" si="1"/>
        <v>0.5522388059701493</v>
      </c>
      <c r="E34" s="31">
        <f t="shared" si="2"/>
        <v>0.14925373134328357</v>
      </c>
      <c r="F34" s="31">
        <f t="shared" si="3"/>
        <v>0.07462686567164178</v>
      </c>
      <c r="G34" s="31">
        <f t="shared" si="4"/>
        <v>0.07462686567164178</v>
      </c>
      <c r="I34" s="37"/>
      <c r="K34" s="35"/>
      <c r="L34" s="36"/>
    </row>
    <row r="35" spans="1:12" ht="12.75">
      <c r="A35" s="30">
        <v>31</v>
      </c>
      <c r="B35" s="34">
        <f>VLOOKUP($A35,'Boiler IDs'!$Z$3:$AC$70,4)</f>
        <v>0.2102662593926618</v>
      </c>
      <c r="C35" s="31">
        <f aca="true" t="shared" si="6" ref="C35:C66">IF(B35&lt;C$1,$L$7,"")</f>
      </c>
      <c r="D35" s="31">
        <f aca="true" t="shared" si="7" ref="D35:D66">IF(B35&lt;D$1,IF(C35="",$L$7+$L$8,$L$7+$L$8-C35),"")</f>
        <v>0.5522388059701493</v>
      </c>
      <c r="E35" s="31">
        <f aca="true" t="shared" si="8" ref="E35:E66">IF(B35&lt;E$1,IF(D35="",$L$7+$L$8+$L$9,$L$7+$L$8+$L$9-SUM(C35:D35)),"")</f>
        <v>0.14925373134328357</v>
      </c>
      <c r="F35" s="31">
        <f aca="true" t="shared" si="9" ref="F35:F66">IF(B35&lt;F$1,IF(E35="",$L$7+$L$8+$L$9+$L$10,$L$7+$L$8+$L$9+$L$10-SUM(C35:E35)),"")</f>
        <v>0.07462686567164178</v>
      </c>
      <c r="G35" s="31">
        <f t="shared" si="4"/>
        <v>0.07462686567164178</v>
      </c>
      <c r="I35" s="37"/>
      <c r="K35" s="35"/>
      <c r="L35" s="36"/>
    </row>
    <row r="36" spans="1:12" ht="12.75">
      <c r="A36" s="30">
        <v>52</v>
      </c>
      <c r="B36" s="34">
        <f>VLOOKUP($A36,'Boiler IDs'!$Z$3:$AC$70,4)</f>
        <v>0.21588473270522285</v>
      </c>
      <c r="C36" s="31">
        <f t="shared" si="6"/>
      </c>
      <c r="D36" s="31">
        <f t="shared" si="7"/>
        <v>0.5522388059701493</v>
      </c>
      <c r="E36" s="31">
        <f t="shared" si="8"/>
        <v>0.14925373134328357</v>
      </c>
      <c r="F36" s="31">
        <f t="shared" si="9"/>
        <v>0.07462686567164178</v>
      </c>
      <c r="G36" s="31">
        <f t="shared" si="4"/>
        <v>0.07462686567164178</v>
      </c>
      <c r="I36" s="37"/>
      <c r="K36" s="35"/>
      <c r="L36" s="36"/>
    </row>
    <row r="37" spans="1:12" ht="12.75">
      <c r="A37" s="30">
        <v>50</v>
      </c>
      <c r="B37" s="34">
        <f>VLOOKUP($A37,'Boiler IDs'!$Z$3:$AC$70,4)</f>
        <v>0.21979999999999994</v>
      </c>
      <c r="C37" s="31">
        <f t="shared" si="6"/>
      </c>
      <c r="D37" s="31">
        <f t="shared" si="7"/>
        <v>0.5522388059701493</v>
      </c>
      <c r="E37" s="31">
        <f t="shared" si="8"/>
        <v>0.14925373134328357</v>
      </c>
      <c r="F37" s="31">
        <f t="shared" si="9"/>
        <v>0.07462686567164178</v>
      </c>
      <c r="G37" s="31">
        <f t="shared" si="4"/>
        <v>0.07462686567164178</v>
      </c>
      <c r="K37" s="35"/>
      <c r="L37" s="36"/>
    </row>
    <row r="38" spans="1:7" ht="12.75">
      <c r="A38" s="30">
        <v>53</v>
      </c>
      <c r="B38" s="34">
        <f>VLOOKUP($A38,'Boiler IDs'!$Z$3:$AC$70,4)</f>
        <v>0.21979999999999994</v>
      </c>
      <c r="C38" s="31">
        <f t="shared" si="6"/>
      </c>
      <c r="D38" s="31">
        <f t="shared" si="7"/>
        <v>0.5522388059701493</v>
      </c>
      <c r="E38" s="31">
        <f t="shared" si="8"/>
        <v>0.14925373134328357</v>
      </c>
      <c r="F38" s="31">
        <f t="shared" si="9"/>
        <v>0.07462686567164178</v>
      </c>
      <c r="G38" s="31">
        <f t="shared" si="4"/>
        <v>0.07462686567164178</v>
      </c>
    </row>
    <row r="39" spans="1:7" ht="12.75">
      <c r="A39" s="30">
        <v>41</v>
      </c>
      <c r="B39" s="34">
        <f>VLOOKUP($A39,'Boiler IDs'!$Z$3:$AC$70,4)</f>
        <v>0.2522640626546415</v>
      </c>
      <c r="C39" s="31">
        <f t="shared" si="6"/>
      </c>
      <c r="D39" s="31">
        <f t="shared" si="7"/>
        <v>0.5522388059701493</v>
      </c>
      <c r="E39" s="31">
        <f t="shared" si="8"/>
        <v>0.14925373134328357</v>
      </c>
      <c r="F39" s="31">
        <f t="shared" si="9"/>
        <v>0.07462686567164178</v>
      </c>
      <c r="G39" s="31">
        <f t="shared" si="4"/>
        <v>0.07462686567164178</v>
      </c>
    </row>
    <row r="40" spans="1:7" ht="12.75">
      <c r="A40" s="30">
        <v>35</v>
      </c>
      <c r="B40" s="34">
        <f>VLOOKUP($A40,'Boiler IDs'!$Z$3:$AC$70,4)</f>
        <v>0.31</v>
      </c>
      <c r="C40" s="31">
        <f t="shared" si="6"/>
      </c>
      <c r="D40" s="31">
        <f t="shared" si="7"/>
      </c>
      <c r="E40" s="31">
        <f t="shared" si="8"/>
        <v>0.7014925373134329</v>
      </c>
      <c r="F40" s="31">
        <f t="shared" si="9"/>
        <v>0.07462686567164178</v>
      </c>
      <c r="G40" s="31">
        <f t="shared" si="4"/>
        <v>0.07462686567164178</v>
      </c>
    </row>
    <row r="41" spans="1:7" ht="12.75">
      <c r="A41" s="30">
        <v>8</v>
      </c>
      <c r="B41" s="34">
        <f>VLOOKUP($A41,'Boiler IDs'!$Z$3:$AC$70,4)</f>
        <v>0.3431636842959142</v>
      </c>
      <c r="C41" s="31">
        <f t="shared" si="6"/>
      </c>
      <c r="D41" s="31">
        <f t="shared" si="7"/>
      </c>
      <c r="E41" s="31">
        <f t="shared" si="8"/>
        <v>0.7014925373134329</v>
      </c>
      <c r="F41" s="31">
        <f t="shared" si="9"/>
        <v>0.07462686567164178</v>
      </c>
      <c r="G41" s="31">
        <f t="shared" si="4"/>
        <v>0.07462686567164178</v>
      </c>
    </row>
    <row r="42" spans="1:7" ht="12.75">
      <c r="A42" s="30">
        <v>33</v>
      </c>
      <c r="B42" s="34">
        <f>VLOOKUP($A42,'Boiler IDs'!$Z$3:$AC$70,4)</f>
        <v>0.34718252769129204</v>
      </c>
      <c r="C42" s="31">
        <f t="shared" si="6"/>
      </c>
      <c r="D42" s="31">
        <f t="shared" si="7"/>
      </c>
      <c r="E42" s="31">
        <f t="shared" si="8"/>
        <v>0.7014925373134329</v>
      </c>
      <c r="F42" s="31">
        <f t="shared" si="9"/>
        <v>0.07462686567164178</v>
      </c>
      <c r="G42" s="31">
        <f t="shared" si="4"/>
        <v>0.07462686567164178</v>
      </c>
    </row>
    <row r="43" spans="1:7" ht="12.75">
      <c r="A43" s="30">
        <v>34</v>
      </c>
      <c r="B43" s="34">
        <f>VLOOKUP($A43,'Boiler IDs'!$Z$3:$AC$70,4)</f>
        <v>0.3677625793932831</v>
      </c>
      <c r="C43" s="31">
        <f t="shared" si="6"/>
      </c>
      <c r="D43" s="31">
        <f t="shared" si="7"/>
      </c>
      <c r="E43" s="31">
        <f t="shared" si="8"/>
        <v>0.7014925373134329</v>
      </c>
      <c r="F43" s="31">
        <f t="shared" si="9"/>
        <v>0.07462686567164178</v>
      </c>
      <c r="G43" s="31">
        <f t="shared" si="4"/>
        <v>0.07462686567164178</v>
      </c>
    </row>
    <row r="44" spans="1:7" ht="12.75">
      <c r="A44" s="30">
        <v>26</v>
      </c>
      <c r="B44" s="34">
        <f>VLOOKUP($A44,'Boiler IDs'!$Z$3:$AC$70,4)</f>
        <v>0.37525343117466337</v>
      </c>
      <c r="C44" s="31">
        <f t="shared" si="6"/>
      </c>
      <c r="D44" s="31">
        <f t="shared" si="7"/>
      </c>
      <c r="E44" s="31">
        <f t="shared" si="8"/>
        <v>0.7014925373134329</v>
      </c>
      <c r="F44" s="31">
        <f t="shared" si="9"/>
        <v>0.07462686567164178</v>
      </c>
      <c r="G44" s="31">
        <f t="shared" si="4"/>
        <v>0.07462686567164178</v>
      </c>
    </row>
    <row r="45" spans="1:7" ht="12.75">
      <c r="A45" s="30">
        <v>40</v>
      </c>
      <c r="B45" s="34">
        <f>VLOOKUP($A45,'Boiler IDs'!$Z$3:$AC$70,4)</f>
        <v>0.44</v>
      </c>
      <c r="C45" s="31">
        <f t="shared" si="6"/>
      </c>
      <c r="D45" s="31">
        <f t="shared" si="7"/>
      </c>
      <c r="E45" s="31">
        <f t="shared" si="8"/>
        <v>0.7014925373134329</v>
      </c>
      <c r="F45" s="31">
        <f t="shared" si="9"/>
        <v>0.07462686567164178</v>
      </c>
      <c r="G45" s="31">
        <f t="shared" si="4"/>
        <v>0.07462686567164178</v>
      </c>
    </row>
    <row r="46" spans="1:7" ht="12.75">
      <c r="A46" s="30">
        <v>4</v>
      </c>
      <c r="B46" s="34">
        <f>VLOOKUP($A46,'Boiler IDs'!$Z$3:$AC$70,4)</f>
        <v>0.46238495274228747</v>
      </c>
      <c r="C46" s="31">
        <f t="shared" si="6"/>
      </c>
      <c r="D46" s="31">
        <f t="shared" si="7"/>
      </c>
      <c r="E46" s="31">
        <f t="shared" si="8"/>
        <v>0.7014925373134329</v>
      </c>
      <c r="F46" s="31">
        <f t="shared" si="9"/>
        <v>0.07462686567164178</v>
      </c>
      <c r="G46" s="31">
        <f t="shared" si="4"/>
        <v>0.07462686567164178</v>
      </c>
    </row>
    <row r="47" spans="1:7" ht="12.75">
      <c r="A47" s="30">
        <v>39</v>
      </c>
      <c r="B47" s="34">
        <f>VLOOKUP($A47,'Boiler IDs'!$Z$3:$AC$70,4)</f>
        <v>0.47</v>
      </c>
      <c r="C47" s="31">
        <f t="shared" si="6"/>
      </c>
      <c r="D47" s="31">
        <f t="shared" si="7"/>
      </c>
      <c r="E47" s="31">
        <f t="shared" si="8"/>
        <v>0.7014925373134329</v>
      </c>
      <c r="F47" s="31">
        <f t="shared" si="9"/>
        <v>0.07462686567164178</v>
      </c>
      <c r="G47" s="31">
        <f t="shared" si="4"/>
        <v>0.07462686567164178</v>
      </c>
    </row>
    <row r="48" spans="1:7" ht="12.75">
      <c r="A48" s="30">
        <v>55</v>
      </c>
      <c r="B48" s="34">
        <f>VLOOKUP($A48,'Boiler IDs'!$Z$3:$AC$70,4)</f>
        <v>0.47</v>
      </c>
      <c r="C48" s="31">
        <f t="shared" si="6"/>
      </c>
      <c r="D48" s="31">
        <f t="shared" si="7"/>
      </c>
      <c r="E48" s="31">
        <f t="shared" si="8"/>
        <v>0.7014925373134329</v>
      </c>
      <c r="F48" s="31">
        <f t="shared" si="9"/>
        <v>0.07462686567164178</v>
      </c>
      <c r="G48" s="31">
        <f t="shared" si="4"/>
        <v>0.07462686567164178</v>
      </c>
    </row>
    <row r="49" spans="1:7" ht="12.75">
      <c r="A49" s="30">
        <v>28</v>
      </c>
      <c r="B49" s="34">
        <f>VLOOKUP($A49,'Boiler IDs'!$Z$3:$AC$70,4)</f>
        <v>0.4707415325284984</v>
      </c>
      <c r="C49" s="31">
        <f t="shared" si="6"/>
      </c>
      <c r="D49" s="31">
        <f t="shared" si="7"/>
      </c>
      <c r="E49" s="31">
        <f t="shared" si="8"/>
        <v>0.7014925373134329</v>
      </c>
      <c r="F49" s="31">
        <f t="shared" si="9"/>
        <v>0.07462686567164178</v>
      </c>
      <c r="G49" s="31">
        <f t="shared" si="4"/>
        <v>0.07462686567164178</v>
      </c>
    </row>
    <row r="50" spans="1:7" ht="12.75">
      <c r="A50" s="30">
        <v>65</v>
      </c>
      <c r="B50" s="34">
        <f>VLOOKUP($A50,'Boiler IDs'!$Z$3:$AC$70,4)</f>
        <v>0.5009993501670998</v>
      </c>
      <c r="C50" s="31">
        <f t="shared" si="6"/>
      </c>
      <c r="D50" s="31">
        <f t="shared" si="7"/>
      </c>
      <c r="E50" s="31">
        <f t="shared" si="8"/>
      </c>
      <c r="F50" s="31">
        <f t="shared" si="9"/>
        <v>0.7761194029850746</v>
      </c>
      <c r="G50" s="31">
        <f t="shared" si="4"/>
        <v>0.07462686567164178</v>
      </c>
    </row>
    <row r="51" spans="1:7" ht="12.75">
      <c r="A51" s="30">
        <v>19</v>
      </c>
      <c r="B51" s="34">
        <f>VLOOKUP($A51,'Boiler IDs'!$Z$3:$AC$70,4)</f>
        <v>0.5492456836375764</v>
      </c>
      <c r="C51" s="31">
        <f t="shared" si="6"/>
      </c>
      <c r="D51" s="31">
        <f t="shared" si="7"/>
      </c>
      <c r="E51" s="31">
        <f t="shared" si="8"/>
      </c>
      <c r="F51" s="31">
        <f t="shared" si="9"/>
        <v>0.7761194029850746</v>
      </c>
      <c r="G51" s="31">
        <f t="shared" si="4"/>
        <v>0.07462686567164178</v>
      </c>
    </row>
    <row r="52" spans="1:7" ht="12.75">
      <c r="A52" s="30">
        <v>61</v>
      </c>
      <c r="B52" s="34">
        <f>VLOOKUP($A52,'Boiler IDs'!$Z$3:$AC$70,4)</f>
        <v>0.65</v>
      </c>
      <c r="C52" s="31">
        <f t="shared" si="6"/>
      </c>
      <c r="D52" s="31">
        <f t="shared" si="7"/>
      </c>
      <c r="E52" s="31">
        <f t="shared" si="8"/>
      </c>
      <c r="F52" s="31">
        <f t="shared" si="9"/>
        <v>0.7761194029850746</v>
      </c>
      <c r="G52" s="31">
        <f t="shared" si="4"/>
        <v>0.07462686567164178</v>
      </c>
    </row>
    <row r="53" spans="1:7" ht="12.75">
      <c r="A53" s="30">
        <v>22</v>
      </c>
      <c r="B53" s="34">
        <f>VLOOKUP($A53,'Boiler IDs'!$Z$3:$AC$70,4)</f>
        <v>0.6716737011797962</v>
      </c>
      <c r="C53" s="31">
        <f t="shared" si="6"/>
      </c>
      <c r="D53" s="31">
        <f t="shared" si="7"/>
      </c>
      <c r="E53" s="31">
        <f t="shared" si="8"/>
      </c>
      <c r="F53" s="31">
        <f t="shared" si="9"/>
        <v>0.7761194029850746</v>
      </c>
      <c r="G53" s="31">
        <f t="shared" si="4"/>
        <v>0.07462686567164178</v>
      </c>
    </row>
    <row r="54" spans="1:7" ht="12.75">
      <c r="A54" s="30">
        <v>10</v>
      </c>
      <c r="B54" s="34">
        <f>VLOOKUP($A54,'Boiler IDs'!$Z$3:$AC$70,4)</f>
        <v>0.6844179206999736</v>
      </c>
      <c r="C54" s="31">
        <f t="shared" si="6"/>
      </c>
      <c r="D54" s="31">
        <f t="shared" si="7"/>
      </c>
      <c r="E54" s="31">
        <f t="shared" si="8"/>
      </c>
      <c r="F54" s="31">
        <f t="shared" si="9"/>
        <v>0.7761194029850746</v>
      </c>
      <c r="G54" s="31">
        <f t="shared" si="4"/>
        <v>0.07462686567164178</v>
      </c>
    </row>
    <row r="55" spans="1:7" ht="12.75">
      <c r="A55" s="30">
        <v>11</v>
      </c>
      <c r="B55" s="34">
        <f>VLOOKUP($A55,'Boiler IDs'!$Z$3:$AC$70,4)</f>
        <v>0.7059390965818485</v>
      </c>
      <c r="C55" s="31">
        <f t="shared" si="6"/>
      </c>
      <c r="D55" s="31">
        <f t="shared" si="7"/>
      </c>
      <c r="E55" s="31">
        <f t="shared" si="8"/>
      </c>
      <c r="F55" s="31">
        <f t="shared" si="9"/>
      </c>
      <c r="G55" s="31">
        <f t="shared" si="4"/>
        <v>0.8507462686567164</v>
      </c>
    </row>
    <row r="56" spans="1:7" ht="12.75">
      <c r="A56" s="30">
        <v>12</v>
      </c>
      <c r="B56" s="34">
        <f>VLOOKUP($A56,'Boiler IDs'!$Z$3:$AC$70,4)</f>
        <v>0.7059390965818485</v>
      </c>
      <c r="C56" s="31">
        <f t="shared" si="6"/>
      </c>
      <c r="D56" s="31">
        <f t="shared" si="7"/>
      </c>
      <c r="E56" s="31">
        <f t="shared" si="8"/>
      </c>
      <c r="F56" s="31">
        <f t="shared" si="9"/>
      </c>
      <c r="G56" s="31">
        <f t="shared" si="4"/>
        <v>0.8507462686567164</v>
      </c>
    </row>
    <row r="57" spans="1:7" ht="12.75">
      <c r="A57" s="30">
        <v>24</v>
      </c>
      <c r="B57" s="34">
        <f>VLOOKUP($A57,'Boiler IDs'!$Z$3:$AC$70,4)</f>
        <v>0.7266</v>
      </c>
      <c r="C57" s="31">
        <f t="shared" si="6"/>
      </c>
      <c r="D57" s="31">
        <f t="shared" si="7"/>
      </c>
      <c r="E57" s="31">
        <f t="shared" si="8"/>
      </c>
      <c r="F57" s="31">
        <f t="shared" si="9"/>
      </c>
      <c r="G57" s="31">
        <f t="shared" si="4"/>
        <v>0.8507462686567164</v>
      </c>
    </row>
    <row r="58" spans="1:7" ht="12.75">
      <c r="A58" s="30">
        <v>25</v>
      </c>
      <c r="B58" s="34">
        <f>VLOOKUP($A58,'Boiler IDs'!$Z$3:$AC$70,4)</f>
        <v>0.7266</v>
      </c>
      <c r="C58" s="31">
        <f t="shared" si="6"/>
      </c>
      <c r="D58" s="31">
        <f t="shared" si="7"/>
      </c>
      <c r="E58" s="31">
        <f t="shared" si="8"/>
      </c>
      <c r="F58" s="31">
        <f t="shared" si="9"/>
      </c>
      <c r="G58" s="31">
        <f t="shared" si="4"/>
        <v>0.8507462686567164</v>
      </c>
    </row>
    <row r="59" spans="1:7" ht="12.75">
      <c r="A59" s="30">
        <v>58</v>
      </c>
      <c r="B59" s="34">
        <f>VLOOKUP($A59,'Boiler IDs'!$Z$3:$AC$70,4)</f>
        <v>0.8114664624985358</v>
      </c>
      <c r="C59" s="31">
        <f t="shared" si="6"/>
      </c>
      <c r="D59" s="31">
        <f t="shared" si="7"/>
      </c>
      <c r="E59" s="31">
        <f t="shared" si="8"/>
      </c>
      <c r="F59" s="31">
        <f t="shared" si="9"/>
      </c>
      <c r="G59" s="31">
        <f t="shared" si="4"/>
        <v>0.8507462686567164</v>
      </c>
    </row>
    <row r="60" spans="1:7" ht="12.75">
      <c r="A60" s="30">
        <v>23</v>
      </c>
      <c r="B60" s="34">
        <f>VLOOKUP($A60,'Boiler IDs'!$Z$3:$AC$70,4)</f>
        <v>0.902829735479399</v>
      </c>
      <c r="C60" s="31">
        <f t="shared" si="6"/>
      </c>
      <c r="D60" s="31">
        <f t="shared" si="7"/>
      </c>
      <c r="E60" s="31">
        <f t="shared" si="8"/>
      </c>
      <c r="F60" s="31">
        <f t="shared" si="9"/>
      </c>
      <c r="G60" s="31">
        <f t="shared" si="4"/>
      </c>
    </row>
    <row r="61" spans="1:7" ht="12.75">
      <c r="A61" s="30">
        <v>5</v>
      </c>
      <c r="B61" s="34">
        <f>VLOOKUP($A61,'Boiler IDs'!$Z$3:$AC$70,4)</f>
        <v>1.2794287919722114</v>
      </c>
      <c r="C61" s="31">
        <f t="shared" si="6"/>
      </c>
      <c r="D61" s="31">
        <f t="shared" si="7"/>
      </c>
      <c r="E61" s="31">
        <f t="shared" si="8"/>
      </c>
      <c r="F61" s="31">
        <f t="shared" si="9"/>
      </c>
      <c r="G61" s="31">
        <f t="shared" si="4"/>
      </c>
    </row>
    <row r="62" spans="1:7" ht="12.75">
      <c r="A62" s="30">
        <v>21</v>
      </c>
      <c r="B62" s="34">
        <f>VLOOKUP($A62,'Boiler IDs'!$Z$3:$AC$70,4)</f>
        <v>1.292816689312235</v>
      </c>
      <c r="C62" s="31">
        <f t="shared" si="6"/>
      </c>
      <c r="D62" s="31">
        <f t="shared" si="7"/>
      </c>
      <c r="E62" s="31">
        <f t="shared" si="8"/>
      </c>
      <c r="F62" s="31">
        <f t="shared" si="9"/>
      </c>
      <c r="G62" s="31">
        <f t="shared" si="4"/>
      </c>
    </row>
    <row r="63" spans="1:7" ht="12.75">
      <c r="A63" s="30">
        <v>18</v>
      </c>
      <c r="B63" s="34">
        <f>VLOOKUP($A63,'Boiler IDs'!$Z$3:$AC$70,4)</f>
        <v>1.3836062329732464</v>
      </c>
      <c r="C63" s="31">
        <f t="shared" si="6"/>
      </c>
      <c r="D63" s="31">
        <f t="shared" si="7"/>
      </c>
      <c r="E63" s="31">
        <f t="shared" si="8"/>
      </c>
      <c r="F63" s="31">
        <f t="shared" si="9"/>
      </c>
      <c r="G63" s="31">
        <f t="shared" si="4"/>
      </c>
    </row>
    <row r="64" spans="1:7" ht="12.75">
      <c r="A64" s="30">
        <v>1</v>
      </c>
      <c r="B64" s="34">
        <f>VLOOKUP($A64,'Boiler IDs'!$Z$3:$AC$70,4)</f>
        <v>1.6705</v>
      </c>
      <c r="C64" s="31">
        <f t="shared" si="6"/>
      </c>
      <c r="D64" s="31">
        <f t="shared" si="7"/>
      </c>
      <c r="E64" s="31">
        <f t="shared" si="8"/>
      </c>
      <c r="F64" s="31">
        <f t="shared" si="9"/>
      </c>
      <c r="G64" s="31">
        <f t="shared" si="4"/>
      </c>
    </row>
    <row r="65" spans="1:7" ht="12.75">
      <c r="A65" s="30">
        <v>2</v>
      </c>
      <c r="B65" s="34">
        <f>VLOOKUP($A65,'Boiler IDs'!$Z$3:$AC$70,4)</f>
        <v>1.6705</v>
      </c>
      <c r="C65" s="31">
        <f t="shared" si="6"/>
      </c>
      <c r="D65" s="31">
        <f t="shared" si="7"/>
      </c>
      <c r="E65" s="31">
        <f t="shared" si="8"/>
      </c>
      <c r="F65" s="31">
        <f t="shared" si="9"/>
      </c>
      <c r="G65" s="31">
        <f t="shared" si="4"/>
      </c>
    </row>
    <row r="66" spans="1:7" ht="12.75">
      <c r="A66" s="30">
        <v>56</v>
      </c>
      <c r="B66" s="34">
        <f>VLOOKUP($A66,'Boiler IDs'!$Z$3:$AC$70,4)</f>
        <v>1.7629119248875817</v>
      </c>
      <c r="C66" s="31">
        <f t="shared" si="6"/>
      </c>
      <c r="D66" s="31">
        <f t="shared" si="7"/>
      </c>
      <c r="E66" s="31">
        <f t="shared" si="8"/>
      </c>
      <c r="F66" s="31">
        <f t="shared" si="9"/>
      </c>
      <c r="G66" s="31">
        <f t="shared" si="4"/>
      </c>
    </row>
    <row r="67" spans="1:7" ht="12.75">
      <c r="A67" s="30">
        <v>57</v>
      </c>
      <c r="B67" s="34">
        <f>VLOOKUP($A67,'Boiler IDs'!$Z$3:$AC$70,4)</f>
        <v>1.7629119248875817</v>
      </c>
      <c r="C67" s="31">
        <f>IF(B67&lt;C$1,$L$7,"")</f>
      </c>
      <c r="D67" s="31">
        <f>IF(B67&lt;D$1,IF(C67="",$L$7+$L$8,$L$7+$L$8-C67),"")</f>
      </c>
      <c r="E67" s="31">
        <f>IF(B67&lt;E$1,IF(D67="",$L$7+$L$8+$L$9,$L$7+$L$8+$L$9-SUM(C67:D67)),"")</f>
      </c>
      <c r="F67" s="31">
        <f>IF(B67&lt;F$1,IF(E67="",$L$7+$L$8+$L$9+$L$10,$L$7+$L$8+$L$9+$L$10-SUM(C67:E67)),"")</f>
      </c>
      <c r="G67" s="31">
        <f t="shared" si="4"/>
      </c>
    </row>
    <row r="68" spans="1:7" ht="12.75">
      <c r="A68" s="30">
        <v>63</v>
      </c>
      <c r="B68" s="34">
        <f>VLOOKUP($A68,'Boiler IDs'!$Z$3:$AC$70,4)</f>
        <v>2.7021469191328924</v>
      </c>
      <c r="C68" s="31">
        <f>IF(B68&lt;C$1,$L$7,"")</f>
      </c>
      <c r="D68" s="31">
        <f>IF(B68&lt;D$1,IF(C68="",$L$7+$L$8,$L$7+$L$8-C68),"")</f>
      </c>
      <c r="E68" s="31">
        <f>IF(B68&lt;E$1,IF(D68="",$L$7+$L$8+$L$9,$L$7+$L$8+$L$9-SUM(C68:D68)),"")</f>
      </c>
      <c r="F68" s="31">
        <f>IF(B68&lt;F$1,IF(E68="",$L$7+$L$8+$L$9+$L$10,$L$7+$L$8+$L$9+$L$10-SUM(C68:E68)),"")</f>
      </c>
      <c r="G68" s="31">
        <f>IF(B68&lt;G$1,IF(F68="",$L$7+$L$8+$L$9+$L$10+$L$11,$L$7+$L$8+$L$9+$L$10+$L$11-SUM(C68:F68)),"")</f>
      </c>
    </row>
    <row r="69" spans="1:7" ht="12.75">
      <c r="A69" s="30">
        <v>64</v>
      </c>
      <c r="B69" s="34">
        <f>VLOOKUP($A69,'Boiler IDs'!$Z$3:$AC$70,4)</f>
        <v>2.7021469191328924</v>
      </c>
      <c r="C69" s="31">
        <f>IF(B69&lt;C$1,$L$7,"")</f>
      </c>
      <c r="D69" s="31">
        <f>IF(B69&lt;D$1,IF(C69="",$L$7+$L$8,$L$7+$L$8-C69),"")</f>
      </c>
      <c r="E69" s="31">
        <f>IF(B69&lt;E$1,IF(D69="",$L$7+$L$8+$L$9,$L$7+$L$8+$L$9-SUM(C69:D69)),"")</f>
      </c>
      <c r="F69" s="31">
        <f>IF(B69&lt;F$1,IF(E69="",$L$7+$L$8+$L$9+$L$10,$L$7+$L$8+$L$9+$L$10-SUM(C69:E69)),"")</f>
      </c>
      <c r="G69" s="31">
        <f>IF(B69&lt;G$1,IF(F69="",$L$7+$L$8+$L$9+$L$10+$L$11,$L$7+$L$8+$L$9+$L$10+$L$11-SUM(C69:F69)),"")</f>
      </c>
    </row>
    <row r="70" ht="12.75">
      <c r="B70" s="34"/>
    </row>
  </sheetData>
  <sheetProtection password="9A89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0" sqref="J10"/>
    </sheetView>
  </sheetViews>
  <sheetFormatPr defaultColWidth="9.140625" defaultRowHeight="12.75" zeroHeight="1"/>
  <cols>
    <col min="11" max="16384" width="0" style="0" hidden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printOptions/>
  <pageMargins left="0.75" right="0.75" top="1" bottom="1" header="0.5" footer="0.5"/>
  <pageSetup horizontalDpi="600" verticalDpi="600" orientation="portrait" r:id="rId3"/>
  <legacyDrawing r:id="rId2"/>
  <oleObjects>
    <oleObject progId="Word.Document.8" shapeId="183774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D2:AC70"/>
  <sheetViews>
    <sheetView workbookViewId="0" topLeftCell="A1">
      <selection activeCell="H5" sqref="H5"/>
    </sheetView>
  </sheetViews>
  <sheetFormatPr defaultColWidth="9.140625" defaultRowHeight="12.75"/>
  <cols>
    <col min="1" max="5" width="9.140625" style="6" customWidth="1"/>
    <col min="6" max="8" width="9.140625" style="9" customWidth="1"/>
    <col min="9" max="25" width="9.140625" style="6" customWidth="1"/>
    <col min="26" max="26" width="0" style="6" hidden="1" customWidth="1"/>
    <col min="27" max="28" width="0" style="7" hidden="1" customWidth="1"/>
    <col min="29" max="29" width="0" style="6" hidden="1" customWidth="1"/>
    <col min="30" max="16384" width="9.140625" style="6" customWidth="1"/>
  </cols>
  <sheetData>
    <row r="2" spans="4:29" ht="12.75">
      <c r="D2" s="7"/>
      <c r="F2" s="9" t="s">
        <v>25</v>
      </c>
      <c r="H2" s="10" t="str">
        <f>"1 to "&amp;MAX(Z3:Z65536)</f>
        <v>1 to 68</v>
      </c>
      <c r="Z2" s="7" t="s">
        <v>24</v>
      </c>
      <c r="AA2" s="7" t="s">
        <v>0</v>
      </c>
      <c r="AB2" s="7" t="s">
        <v>31</v>
      </c>
      <c r="AC2" s="6" t="s">
        <v>2</v>
      </c>
    </row>
    <row r="3" spans="4:29" ht="12.75">
      <c r="D3" s="8"/>
      <c r="Z3" s="7">
        <v>1</v>
      </c>
      <c r="AA3" s="7">
        <v>0.11599999999999999</v>
      </c>
      <c r="AB3" s="7">
        <v>0.40149999999999997</v>
      </c>
      <c r="AC3" s="6">
        <v>1.6705</v>
      </c>
    </row>
    <row r="4" spans="4:29" ht="12.75">
      <c r="D4" s="8"/>
      <c r="F4" s="9" t="s">
        <v>26</v>
      </c>
      <c r="H4" s="13">
        <v>9</v>
      </c>
      <c r="Z4" s="7">
        <v>2</v>
      </c>
      <c r="AA4" s="7">
        <v>0.11599999999999999</v>
      </c>
      <c r="AB4" s="7">
        <v>0.40149999999999997</v>
      </c>
      <c r="AC4" s="6">
        <v>1.6705</v>
      </c>
    </row>
    <row r="5" spans="4:29" ht="12.75">
      <c r="D5" s="8"/>
      <c r="Z5" s="7">
        <v>3</v>
      </c>
      <c r="AA5" s="7">
        <v>0.074</v>
      </c>
      <c r="AB5" s="7">
        <v>0.265</v>
      </c>
      <c r="AC5" s="6">
        <v>0.011</v>
      </c>
    </row>
    <row r="6" spans="4:29" ht="12.75">
      <c r="D6" s="8"/>
      <c r="Z6" s="7">
        <v>4</v>
      </c>
      <c r="AA6" s="7">
        <v>0.09233333333333334</v>
      </c>
      <c r="AB6" s="7">
        <v>0.4125664678863224</v>
      </c>
      <c r="AC6" s="6">
        <v>0.46238495274228747</v>
      </c>
    </row>
    <row r="7" spans="4:29" ht="12.75">
      <c r="D7" s="8"/>
      <c r="F7" s="9" t="s">
        <v>27</v>
      </c>
      <c r="H7" s="12">
        <f>VLOOKUP(H4,Z3:AC70,2)</f>
        <v>0.0024153242504654907</v>
      </c>
      <c r="I7" s="11" t="s">
        <v>30</v>
      </c>
      <c r="Z7" s="7">
        <v>5</v>
      </c>
      <c r="AA7" s="7">
        <v>0.06333333333333334</v>
      </c>
      <c r="AB7" s="7">
        <v>0.478664146886853</v>
      </c>
      <c r="AC7" s="6">
        <v>1.2794287919722114</v>
      </c>
    </row>
    <row r="8" spans="4:29" ht="12.75">
      <c r="D8" s="8"/>
      <c r="F8" s="9" t="s">
        <v>29</v>
      </c>
      <c r="H8" s="12">
        <f>VLOOKUP(H4,Z3:AC70,3)</f>
        <v>0.029103942625135656</v>
      </c>
      <c r="I8" s="11" t="s">
        <v>30</v>
      </c>
      <c r="Z8" s="7">
        <v>6</v>
      </c>
      <c r="AA8" s="7">
        <v>0.053</v>
      </c>
      <c r="AB8" s="7">
        <v>0.11910833333333333</v>
      </c>
      <c r="AC8" s="6">
        <v>0.02357256655837979</v>
      </c>
    </row>
    <row r="9" spans="4:29" ht="12.75">
      <c r="D9" s="8"/>
      <c r="F9" s="9" t="s">
        <v>28</v>
      </c>
      <c r="H9" s="12">
        <f>VLOOKUP(H4,Z3:AC70,4)</f>
        <v>0.0010433057413253303</v>
      </c>
      <c r="I9" s="11" t="s">
        <v>30</v>
      </c>
      <c r="Z9" s="7">
        <v>7</v>
      </c>
      <c r="AA9" s="7">
        <v>0.0021463414634146343</v>
      </c>
      <c r="AB9" s="7">
        <v>0.2731707317073171</v>
      </c>
      <c r="AC9" s="6">
        <v>0.0005853658536585366</v>
      </c>
    </row>
    <row r="10" spans="4:29" ht="12.75">
      <c r="D10" s="8"/>
      <c r="Z10" s="7">
        <v>8</v>
      </c>
      <c r="AA10" s="7">
        <v>0.004</v>
      </c>
      <c r="AB10" s="7">
        <v>0.1751799811074743</v>
      </c>
      <c r="AC10" s="6">
        <v>0.3431636842959142</v>
      </c>
    </row>
    <row r="11" spans="4:29" ht="12.75">
      <c r="D11" s="8"/>
      <c r="Z11" s="7">
        <v>9</v>
      </c>
      <c r="AA11" s="7">
        <v>0.0024153242504654907</v>
      </c>
      <c r="AB11" s="7">
        <v>0.029103942625135656</v>
      </c>
      <c r="AC11" s="6">
        <v>0.0010433057413253303</v>
      </c>
    </row>
    <row r="12" spans="4:29" ht="12.75">
      <c r="D12" s="8"/>
      <c r="Z12" s="7">
        <v>10</v>
      </c>
      <c r="AA12" s="7">
        <v>0.04650402415391253</v>
      </c>
      <c r="AB12" s="7">
        <v>0.36</v>
      </c>
      <c r="AC12" s="6">
        <v>0.6844179206999736</v>
      </c>
    </row>
    <row r="13" spans="4:29" ht="12.75">
      <c r="D13" s="8"/>
      <c r="Z13" s="7">
        <v>11</v>
      </c>
      <c r="AA13" s="7">
        <v>0.06261407356081715</v>
      </c>
      <c r="AB13" s="7">
        <v>0.31078247976158563</v>
      </c>
      <c r="AC13" s="6">
        <v>0.7059390965818485</v>
      </c>
    </row>
    <row r="14" spans="4:29" ht="12.75">
      <c r="D14" s="8"/>
      <c r="Z14" s="7">
        <v>12</v>
      </c>
      <c r="AA14" s="7">
        <v>0.06261407356081715</v>
      </c>
      <c r="AB14" s="7">
        <v>0.31078247976158563</v>
      </c>
      <c r="AC14" s="6">
        <v>0.7059390965818485</v>
      </c>
    </row>
    <row r="15" spans="4:29" ht="12.75">
      <c r="D15" s="8"/>
      <c r="Z15" s="7">
        <v>13</v>
      </c>
      <c r="AA15" s="7">
        <v>0.0057</v>
      </c>
      <c r="AB15" s="7">
        <v>0.09990067302171338</v>
      </c>
      <c r="AC15" s="6">
        <v>0.0005318830849024451</v>
      </c>
    </row>
    <row r="16" spans="4:29" ht="12.75">
      <c r="D16" s="8"/>
      <c r="Z16" s="7">
        <v>14</v>
      </c>
      <c r="AA16" s="7">
        <v>0.08119926982641332</v>
      </c>
      <c r="AB16" s="7">
        <v>0.2830197450590864</v>
      </c>
      <c r="AC16" s="6">
        <v>0.1359932809153823</v>
      </c>
    </row>
    <row r="17" spans="4:29" ht="12.75">
      <c r="D17" s="8"/>
      <c r="Z17" s="7">
        <v>15</v>
      </c>
      <c r="AA17" s="7">
        <v>0.012899749183102577</v>
      </c>
      <c r="AB17" s="7">
        <v>0.4760007448564851</v>
      </c>
      <c r="AC17" s="6">
        <v>0.04674425241618891</v>
      </c>
    </row>
    <row r="18" spans="4:29" ht="12.75">
      <c r="D18" s="8"/>
      <c r="Z18" s="7">
        <v>16</v>
      </c>
      <c r="AA18" s="7">
        <v>0.01189223055501572</v>
      </c>
      <c r="AB18" s="7">
        <v>0.1519659889804996</v>
      </c>
      <c r="AC18" s="6">
        <v>0.003974208677490876</v>
      </c>
    </row>
    <row r="19" spans="4:29" ht="12.75">
      <c r="D19" s="8"/>
      <c r="Z19" s="7">
        <v>17</v>
      </c>
      <c r="AA19" s="7">
        <v>0.0030089506760617025</v>
      </c>
      <c r="AB19" s="7">
        <v>0.04479146829175395</v>
      </c>
      <c r="AC19" s="6">
        <v>0.000609407731860598</v>
      </c>
    </row>
    <row r="20" spans="4:29" ht="12.75">
      <c r="D20" s="8"/>
      <c r="Z20" s="7">
        <v>18</v>
      </c>
      <c r="AA20" s="7">
        <v>0.009192717141449189</v>
      </c>
      <c r="AB20" s="7">
        <v>0.314</v>
      </c>
      <c r="AC20" s="6">
        <v>1.3836062329732464</v>
      </c>
    </row>
    <row r="21" spans="4:29" ht="12.75">
      <c r="D21" s="8"/>
      <c r="Z21" s="7">
        <v>19</v>
      </c>
      <c r="AA21" s="7">
        <v>0.009565999883937951</v>
      </c>
      <c r="AB21" s="7">
        <v>0.2658133628591294</v>
      </c>
      <c r="AC21" s="6">
        <v>0.5492456836375764</v>
      </c>
    </row>
    <row r="22" spans="4:29" ht="12.75">
      <c r="D22" s="8"/>
      <c r="Z22" s="7">
        <v>20</v>
      </c>
      <c r="AA22" s="7">
        <v>0.0066</v>
      </c>
      <c r="AB22" s="7">
        <v>0.03</v>
      </c>
      <c r="AC22" s="6">
        <v>0.0034</v>
      </c>
    </row>
    <row r="23" spans="4:29" ht="12.75">
      <c r="D23" s="8"/>
      <c r="Z23" s="7">
        <v>21</v>
      </c>
      <c r="AA23" s="7">
        <v>0.02306301830591558</v>
      </c>
      <c r="AB23" s="7">
        <v>0.7875648439137841</v>
      </c>
      <c r="AC23" s="6">
        <v>1.292816689312235</v>
      </c>
    </row>
    <row r="24" spans="4:29" ht="12.75">
      <c r="D24" s="8"/>
      <c r="Z24" s="7">
        <v>22</v>
      </c>
      <c r="AA24" s="7">
        <v>0.026952954031579237</v>
      </c>
      <c r="AB24" s="7">
        <v>0.2867402581617108</v>
      </c>
      <c r="AC24" s="6">
        <v>0.6716737011797962</v>
      </c>
    </row>
    <row r="25" spans="4:29" ht="12.75">
      <c r="D25" s="8"/>
      <c r="Z25" s="7">
        <v>23</v>
      </c>
      <c r="AA25" s="7">
        <v>0.032994014651433194</v>
      </c>
      <c r="AB25" s="7">
        <v>0.6599198788954089</v>
      </c>
      <c r="AC25" s="6">
        <v>0.902829735479399</v>
      </c>
    </row>
    <row r="26" spans="4:29" ht="12.75">
      <c r="D26" s="8"/>
      <c r="Z26" s="7">
        <v>24</v>
      </c>
      <c r="AA26" s="7">
        <v>0.0377</v>
      </c>
      <c r="AB26" s="7">
        <v>0.3579</v>
      </c>
      <c r="AC26" s="6">
        <v>0.7266</v>
      </c>
    </row>
    <row r="27" spans="4:29" ht="12.75">
      <c r="D27" s="8"/>
      <c r="Z27" s="7">
        <v>25</v>
      </c>
      <c r="AA27" s="7">
        <v>0.0377</v>
      </c>
      <c r="AB27" s="7">
        <v>0.3579</v>
      </c>
      <c r="AC27" s="6">
        <v>0.7266</v>
      </c>
    </row>
    <row r="28" spans="4:29" ht="12.75">
      <c r="D28" s="8"/>
      <c r="Z28" s="7">
        <v>26</v>
      </c>
      <c r="AA28" s="7">
        <v>0.02371884895160608</v>
      </c>
      <c r="AB28" s="7">
        <v>0.2548891230620355</v>
      </c>
      <c r="AC28" s="6">
        <v>0.37525343117466337</v>
      </c>
    </row>
    <row r="29" spans="4:29" ht="12.75">
      <c r="D29" s="8"/>
      <c r="Z29" s="7">
        <v>27</v>
      </c>
      <c r="AA29" s="7">
        <v>0.005292576467121509</v>
      </c>
      <c r="AB29" s="7">
        <v>0.1627716913473219</v>
      </c>
      <c r="AC29" s="6">
        <v>0.000588235294117647</v>
      </c>
    </row>
    <row r="30" spans="4:29" ht="12.75">
      <c r="D30" s="8"/>
      <c r="Z30" s="7">
        <v>28</v>
      </c>
      <c r="AA30" s="7">
        <v>0.014546975178136303</v>
      </c>
      <c r="AB30" s="7">
        <v>0.08954707348098503</v>
      </c>
      <c r="AC30" s="6">
        <v>0.4707415325284984</v>
      </c>
    </row>
    <row r="31" spans="4:29" ht="12.75">
      <c r="D31" s="8"/>
      <c r="Z31" s="7">
        <v>29</v>
      </c>
      <c r="AA31" s="7">
        <v>0.00470869318539984</v>
      </c>
      <c r="AB31" s="7">
        <v>0.07407113700777035</v>
      </c>
      <c r="AC31" s="6" t="s">
        <v>3</v>
      </c>
    </row>
    <row r="32" spans="4:29" ht="12.75">
      <c r="D32" s="8"/>
      <c r="Z32" s="7">
        <v>30</v>
      </c>
      <c r="AA32" s="7">
        <v>0.01552146618576551</v>
      </c>
      <c r="AB32" s="7">
        <v>0.12994397590781134</v>
      </c>
      <c r="AC32" s="6">
        <v>0.203644872597094</v>
      </c>
    </row>
    <row r="33" spans="4:29" ht="12.75">
      <c r="D33" s="8"/>
      <c r="Z33" s="7">
        <v>31</v>
      </c>
      <c r="AA33" s="7">
        <v>0.01879989052909284</v>
      </c>
      <c r="AB33" s="7">
        <v>0.20300174702971274</v>
      </c>
      <c r="AC33" s="6">
        <v>0.2102662593926618</v>
      </c>
    </row>
    <row r="34" spans="4:29" ht="12.75">
      <c r="D34" s="8"/>
      <c r="Z34" s="7">
        <v>32</v>
      </c>
      <c r="AA34" s="7">
        <v>0.12794947449751407</v>
      </c>
      <c r="AB34" s="7">
        <v>0.22604407161227486</v>
      </c>
      <c r="AC34" s="6">
        <v>0.0021324912416252344</v>
      </c>
    </row>
    <row r="35" spans="4:29" ht="12.75">
      <c r="D35" s="8"/>
      <c r="Z35" s="7">
        <v>33</v>
      </c>
      <c r="AA35" s="7">
        <v>0.032531276216743114</v>
      </c>
      <c r="AB35" s="7">
        <v>0.45653135531059663</v>
      </c>
      <c r="AC35" s="6">
        <v>0.34718252769129204</v>
      </c>
    </row>
    <row r="36" spans="4:29" ht="12.75">
      <c r="D36" s="8"/>
      <c r="Z36" s="7">
        <v>34</v>
      </c>
      <c r="AA36" s="7">
        <v>0.03385174986744284</v>
      </c>
      <c r="AB36" s="7">
        <v>0.28813707877844336</v>
      </c>
      <c r="AC36" s="6">
        <v>0.3677625793932831</v>
      </c>
    </row>
    <row r="37" spans="4:29" ht="12.75">
      <c r="D37" s="8"/>
      <c r="Z37" s="7">
        <v>35</v>
      </c>
      <c r="AA37" s="7">
        <v>0.05</v>
      </c>
      <c r="AB37" s="7">
        <v>0.55</v>
      </c>
      <c r="AC37" s="6">
        <v>0.31</v>
      </c>
    </row>
    <row r="38" spans="4:29" ht="12.75">
      <c r="D38" s="8"/>
      <c r="Z38" s="7">
        <v>36</v>
      </c>
      <c r="AA38" s="7">
        <v>0.046</v>
      </c>
      <c r="AB38" s="7">
        <v>0.34</v>
      </c>
      <c r="AC38" s="6">
        <v>0.08</v>
      </c>
    </row>
    <row r="39" spans="4:29" ht="12.75">
      <c r="D39" s="8"/>
      <c r="Z39" s="7">
        <v>37</v>
      </c>
      <c r="AA39" s="7">
        <v>0.007450980392156863</v>
      </c>
      <c r="AB39" s="7">
        <v>0.078</v>
      </c>
      <c r="AC39" s="6">
        <v>0.000588235294117647</v>
      </c>
    </row>
    <row r="40" spans="4:29" ht="12.75">
      <c r="D40" s="8"/>
      <c r="Z40" s="7">
        <v>38</v>
      </c>
      <c r="AA40" s="7">
        <v>0.007450980392156863</v>
      </c>
      <c r="AB40" s="7">
        <v>0.05</v>
      </c>
      <c r="AC40" s="6">
        <v>0.000588235294117647</v>
      </c>
    </row>
    <row r="41" spans="4:29" ht="12.75">
      <c r="D41" s="8"/>
      <c r="Z41" s="7">
        <v>39</v>
      </c>
      <c r="AA41" s="7">
        <v>0.042</v>
      </c>
      <c r="AB41" s="7">
        <v>0.42</v>
      </c>
      <c r="AC41" s="6">
        <v>0.47</v>
      </c>
    </row>
    <row r="42" spans="4:29" ht="12.75">
      <c r="D42" s="8"/>
      <c r="Z42" s="7">
        <v>40</v>
      </c>
      <c r="AA42" s="7">
        <v>0.084</v>
      </c>
      <c r="AB42" s="7">
        <v>0.34</v>
      </c>
      <c r="AC42" s="6">
        <v>0.44</v>
      </c>
    </row>
    <row r="43" spans="4:29" ht="12.75">
      <c r="D43" s="8"/>
      <c r="Z43" s="7">
        <v>41</v>
      </c>
      <c r="AA43" s="7">
        <v>0.4257194524784328</v>
      </c>
      <c r="AB43" s="7">
        <v>0.502233752424183</v>
      </c>
      <c r="AC43" s="6">
        <v>0.2522640626546415</v>
      </c>
    </row>
    <row r="44" spans="4:29" ht="12.75">
      <c r="D44" s="8"/>
      <c r="Z44" s="7">
        <v>42</v>
      </c>
      <c r="AA44" s="7">
        <v>0.007450980392156863</v>
      </c>
      <c r="AB44" s="7">
        <v>0.20588235294117646</v>
      </c>
      <c r="AC44" s="6">
        <v>0.000588235294117647</v>
      </c>
    </row>
    <row r="45" spans="4:29" ht="12.75">
      <c r="D45" s="8"/>
      <c r="Z45" s="7">
        <v>43</v>
      </c>
      <c r="AA45" s="7">
        <v>0.007450980392156863</v>
      </c>
      <c r="AB45" s="7">
        <v>0.20588235294117646</v>
      </c>
      <c r="AC45" s="6">
        <v>0.000588235294117647</v>
      </c>
    </row>
    <row r="46" spans="4:29" ht="12.75">
      <c r="D46" s="8"/>
      <c r="Z46" s="7">
        <v>44</v>
      </c>
      <c r="AA46" s="7">
        <v>0.002</v>
      </c>
      <c r="AB46" s="7">
        <v>0.29</v>
      </c>
      <c r="AC46" s="6">
        <v>0.1</v>
      </c>
    </row>
    <row r="47" spans="4:29" ht="12.75">
      <c r="D47" s="8"/>
      <c r="Z47" s="7">
        <v>45</v>
      </c>
      <c r="AA47" s="7">
        <v>0.007450980392156863</v>
      </c>
      <c r="AB47" s="7">
        <v>0.06</v>
      </c>
      <c r="AC47" s="6">
        <v>0.000588235294117647</v>
      </c>
    </row>
    <row r="48" spans="4:29" ht="12.75">
      <c r="D48" s="8"/>
      <c r="Z48" s="7">
        <v>46</v>
      </c>
      <c r="AA48" s="7">
        <v>0.061900000000000004</v>
      </c>
      <c r="AB48" s="7">
        <v>0.2292730390686944</v>
      </c>
      <c r="AC48" s="6">
        <v>0.0013899999999999997</v>
      </c>
    </row>
    <row r="49" spans="4:29" ht="12.75">
      <c r="D49" s="8"/>
      <c r="Z49" s="7">
        <v>47</v>
      </c>
      <c r="AA49" s="7">
        <v>0.0104</v>
      </c>
      <c r="AB49" s="7">
        <v>0.293</v>
      </c>
      <c r="AC49" s="6">
        <v>0.0173</v>
      </c>
    </row>
    <row r="50" spans="4:29" ht="12.75">
      <c r="D50" s="8"/>
      <c r="Z50" s="7">
        <v>48</v>
      </c>
      <c r="AA50" s="7">
        <v>0.0031585773001427293</v>
      </c>
      <c r="AB50" s="7">
        <v>0.14399999999999996</v>
      </c>
      <c r="AC50" s="6">
        <v>0.0005664271002972698</v>
      </c>
    </row>
    <row r="51" spans="4:29" ht="12.75">
      <c r="D51" s="8"/>
      <c r="Z51" s="7">
        <v>49</v>
      </c>
      <c r="AA51" s="7">
        <v>0.002709802947202485</v>
      </c>
      <c r="AB51" s="7">
        <v>0.15478490443597598</v>
      </c>
      <c r="AC51" s="6">
        <v>0.001177675860093721</v>
      </c>
    </row>
    <row r="52" spans="4:29" ht="12.75">
      <c r="D52" s="8"/>
      <c r="Z52" s="7">
        <v>50</v>
      </c>
      <c r="AA52" s="7">
        <v>0.0190733333333333</v>
      </c>
      <c r="AB52" s="7">
        <v>0.3666666666666667</v>
      </c>
      <c r="AC52" s="6">
        <v>0.21979999999999994</v>
      </c>
    </row>
    <row r="53" spans="4:29" ht="12.75">
      <c r="D53" s="8"/>
      <c r="Z53" s="7">
        <v>51</v>
      </c>
      <c r="AA53" s="7">
        <v>0.04265007683005038</v>
      </c>
      <c r="AB53" s="7">
        <v>0.2728358883797913</v>
      </c>
      <c r="AC53" s="6">
        <v>0.14506841102097517</v>
      </c>
    </row>
    <row r="54" spans="4:29" ht="12.75">
      <c r="D54" s="8"/>
      <c r="Z54" s="7">
        <v>52</v>
      </c>
      <c r="AA54" s="7">
        <v>0.018864463820821242</v>
      </c>
      <c r="AB54" s="7">
        <v>0.36497312695440726</v>
      </c>
      <c r="AC54" s="6">
        <v>0.21588473270522285</v>
      </c>
    </row>
    <row r="55" spans="4:29" ht="12.75">
      <c r="D55" s="8"/>
      <c r="Z55" s="7">
        <v>53</v>
      </c>
      <c r="AA55" s="7">
        <v>0.0190733333333333</v>
      </c>
      <c r="AB55" s="7">
        <v>0.3666666666666667</v>
      </c>
      <c r="AC55" s="6">
        <v>0.21979999999999994</v>
      </c>
    </row>
    <row r="56" spans="4:29" ht="12.75">
      <c r="D56" s="8"/>
      <c r="Z56" s="7">
        <v>54</v>
      </c>
      <c r="AA56" s="7">
        <v>0.04610881324049557</v>
      </c>
      <c r="AB56" s="7">
        <v>0.2281964905242311</v>
      </c>
      <c r="AC56" s="6">
        <v>0.11576809913587116</v>
      </c>
    </row>
    <row r="57" spans="4:29" ht="12.75">
      <c r="D57" s="8"/>
      <c r="Z57" s="7">
        <v>55</v>
      </c>
      <c r="AA57" s="7">
        <v>0.027</v>
      </c>
      <c r="AB57" s="7">
        <v>0.55</v>
      </c>
      <c r="AC57" s="6">
        <v>0.47</v>
      </c>
    </row>
    <row r="58" spans="4:29" ht="12.75">
      <c r="D58" s="8"/>
      <c r="Z58" s="7">
        <v>56</v>
      </c>
      <c r="AA58" s="7">
        <v>0.167</v>
      </c>
      <c r="AB58" s="7">
        <v>0.3626389566547545</v>
      </c>
      <c r="AC58" s="6">
        <v>1.7629119248875817</v>
      </c>
    </row>
    <row r="59" spans="4:29" ht="12.75">
      <c r="D59" s="8"/>
      <c r="Z59" s="7">
        <v>57</v>
      </c>
      <c r="AA59" s="7">
        <v>0.167</v>
      </c>
      <c r="AB59" s="7">
        <v>0.3626389566547545</v>
      </c>
      <c r="AC59" s="6">
        <v>1.7629119248875817</v>
      </c>
    </row>
    <row r="60" spans="4:29" ht="12.75">
      <c r="D60" s="8"/>
      <c r="Z60" s="7">
        <v>58</v>
      </c>
      <c r="AA60" s="7">
        <v>0.034</v>
      </c>
      <c r="AB60" s="7">
        <v>0.366</v>
      </c>
      <c r="AC60" s="6">
        <v>0.8114664624985358</v>
      </c>
    </row>
    <row r="61" spans="4:29" ht="12.75">
      <c r="D61" s="8"/>
      <c r="Z61" s="7">
        <v>59</v>
      </c>
      <c r="AA61" s="7">
        <v>0.003908540160250146</v>
      </c>
      <c r="AB61" s="7">
        <v>0.27424923457755196</v>
      </c>
      <c r="AC61" s="6">
        <v>0.0006514233600416912</v>
      </c>
    </row>
    <row r="62" spans="4:29" ht="12.75">
      <c r="D62" s="8"/>
      <c r="Z62" s="7">
        <v>60</v>
      </c>
      <c r="AA62" s="7">
        <v>0.12738320601701109</v>
      </c>
      <c r="AB62" s="7">
        <v>0.000677046300238386</v>
      </c>
      <c r="AC62" s="6">
        <v>0.0015082293199293367</v>
      </c>
    </row>
    <row r="63" spans="4:29" ht="12.75">
      <c r="D63" s="8"/>
      <c r="Z63" s="7">
        <v>61</v>
      </c>
      <c r="AA63" s="7">
        <v>0.04833323283467946</v>
      </c>
      <c r="AB63" s="7">
        <v>0.46</v>
      </c>
      <c r="AC63" s="6">
        <v>0.65</v>
      </c>
    </row>
    <row r="64" spans="4:29" ht="12.75">
      <c r="D64" s="8"/>
      <c r="Z64" s="7">
        <v>62</v>
      </c>
      <c r="AA64" s="7">
        <v>0.007053180984624065</v>
      </c>
      <c r="AB64" s="7">
        <v>0.09773693650121919</v>
      </c>
      <c r="AC64" s="6">
        <v>0.0010075972835177235</v>
      </c>
    </row>
    <row r="65" spans="4:29" ht="12.75">
      <c r="D65" s="8"/>
      <c r="Z65" s="7">
        <v>63</v>
      </c>
      <c r="AA65" s="7">
        <v>0.03595629836572095</v>
      </c>
      <c r="AB65" s="7">
        <v>0.3230836060109318</v>
      </c>
      <c r="AC65" s="6">
        <v>2.7021469191328924</v>
      </c>
    </row>
    <row r="66" spans="4:29" ht="12.75">
      <c r="D66" s="8"/>
      <c r="Z66" s="7">
        <v>64</v>
      </c>
      <c r="AA66" s="7">
        <v>0.0359563017232219</v>
      </c>
      <c r="AB66" s="7">
        <v>0.3230836272227636</v>
      </c>
      <c r="AC66" s="6">
        <v>2.7021469191328924</v>
      </c>
    </row>
    <row r="67" spans="4:29" ht="12.75">
      <c r="D67" s="8"/>
      <c r="Z67" s="7">
        <v>65</v>
      </c>
      <c r="AA67" s="7">
        <v>0.04901735982176012</v>
      </c>
      <c r="AB67" s="7">
        <v>0.2275621982918678</v>
      </c>
      <c r="AC67" s="6">
        <v>0.5009993501670998</v>
      </c>
    </row>
    <row r="68" spans="4:29" ht="12.75">
      <c r="D68" s="8"/>
      <c r="Z68" s="7">
        <v>66</v>
      </c>
      <c r="AA68" s="7">
        <v>0.00745</v>
      </c>
      <c r="AB68" s="7">
        <v>0.31</v>
      </c>
      <c r="AC68" s="6">
        <v>0.00059</v>
      </c>
    </row>
    <row r="69" spans="4:29" ht="12.75">
      <c r="D69" s="8"/>
      <c r="Z69" s="7">
        <v>67</v>
      </c>
      <c r="AA69" s="7">
        <v>0.088</v>
      </c>
      <c r="AB69" s="7">
        <v>0.2</v>
      </c>
      <c r="AC69" s="6">
        <v>0.024583333333333336</v>
      </c>
    </row>
    <row r="70" spans="4:29" ht="12.75">
      <c r="D70" s="8"/>
      <c r="Z70" s="7">
        <v>68</v>
      </c>
      <c r="AA70" s="7">
        <v>0.09</v>
      </c>
      <c r="AB70" s="7">
        <v>0.28</v>
      </c>
      <c r="AC70" s="6">
        <v>0.0007</v>
      </c>
    </row>
  </sheetData>
  <sheetProtection password="9A89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Paper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 foulke</dc:creator>
  <cp:keywords/>
  <dc:description/>
  <cp:lastModifiedBy>russ foulke</cp:lastModifiedBy>
  <cp:lastPrinted>2005-11-10T22:16:04Z</cp:lastPrinted>
  <dcterms:created xsi:type="dcterms:W3CDTF">2005-10-27T17:34:12Z</dcterms:created>
  <dcterms:modified xsi:type="dcterms:W3CDTF">2005-11-16T14:59:45Z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339206986</vt:i4>
  </property>
  <property fmtid="{D5CDD505-2E9C-101B-9397-08002B2CF9AE}" pid="4" name="_EmailSubje">
    <vt:lpwstr>Re: Material Petaining to Pulp and Paper Sources for Consideration by the States  </vt:lpwstr>
  </property>
  <property fmtid="{D5CDD505-2E9C-101B-9397-08002B2CF9AE}" pid="5" name="_AuthorEma">
    <vt:lpwstr>Tim_Hunt@afandpa.org</vt:lpwstr>
  </property>
  <property fmtid="{D5CDD505-2E9C-101B-9397-08002B2CF9AE}" pid="6" name="_AuthorEmailDisplayNa">
    <vt:lpwstr>Hunt, Tim</vt:lpwstr>
  </property>
</Properties>
</file>